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915" windowHeight="12120" activeTab="0"/>
  </bookViews>
  <sheets>
    <sheet name="Phase 4" sheetId="1" r:id="rId1"/>
    <sheet name="Phase 3" sheetId="2" r:id="rId2"/>
    <sheet name="Phase 2" sheetId="3" r:id="rId3"/>
    <sheet name="Phase 1" sheetId="4" r:id="rId4"/>
  </sheets>
  <definedNames/>
  <calcPr fullCalcOnLoad="1"/>
</workbook>
</file>

<file path=xl/sharedStrings.xml><?xml version="1.0" encoding="utf-8"?>
<sst xmlns="http://schemas.openxmlformats.org/spreadsheetml/2006/main" count="772" uniqueCount="119">
  <si>
    <t>Pair</t>
  </si>
  <si>
    <t>Date</t>
  </si>
  <si>
    <t xml:space="preserve">L1 (ns) </t>
  </si>
  <si>
    <t xml:space="preserve">L2 (ns) </t>
  </si>
  <si>
    <t>RAWDIF</t>
  </si>
  <si>
    <t>REFDLYT</t>
  </si>
  <si>
    <t>REFDLYV</t>
  </si>
  <si>
    <t>DSYSDLY</t>
  </si>
  <si>
    <t>L1</t>
  </si>
  <si>
    <t>L2</t>
  </si>
  <si>
    <t>CABDLYV</t>
  </si>
  <si>
    <t>CABDLYR</t>
  </si>
  <si>
    <t>DINTDLY</t>
  </si>
  <si>
    <t>Labo</t>
  </si>
  <si>
    <t>Unc</t>
  </si>
  <si>
    <t>BIPM</t>
  </si>
  <si>
    <t>PTB</t>
  </si>
  <si>
    <t>TL</t>
  </si>
  <si>
    <t>NMIJ</t>
  </si>
  <si>
    <t>NICT</t>
  </si>
  <si>
    <t>NIM</t>
  </si>
  <si>
    <t>RAWDIF(P1)</t>
  </si>
  <si>
    <t>RAWDIF(P2)</t>
  </si>
  <si>
    <t>BP0U-BP0R</t>
  </si>
  <si>
    <t>Note</t>
  </si>
  <si>
    <t>*</t>
  </si>
  <si>
    <t>**</t>
  </si>
  <si>
    <t>***</t>
  </si>
  <si>
    <t>Start</t>
  </si>
  <si>
    <t>End</t>
  </si>
  <si>
    <t>Raw code differences</t>
  </si>
  <si>
    <t>Measured / known antenna cable delays</t>
  </si>
  <si>
    <t>INTDLYV</t>
  </si>
  <si>
    <t>BP0R reference values</t>
  </si>
  <si>
    <t>OP</t>
  </si>
  <si>
    <t>56395-56399</t>
  </si>
  <si>
    <t>56400-56403</t>
  </si>
  <si>
    <t>56380-56387</t>
  </si>
  <si>
    <t>56407-56412</t>
  </si>
  <si>
    <t>Misclosure</t>
  </si>
  <si>
    <t>Mean</t>
  </si>
  <si>
    <t>BP0C reference values</t>
  </si>
  <si>
    <t>Generic information</t>
  </si>
  <si>
    <t>Travel</t>
  </si>
  <si>
    <t>Local</t>
  </si>
  <si>
    <t>PTBB</t>
  </si>
  <si>
    <t>TWTF</t>
  </si>
  <si>
    <t>NM0C</t>
  </si>
  <si>
    <t>NC02</t>
  </si>
  <si>
    <t>SEPA</t>
  </si>
  <si>
    <t>IMEJ</t>
  </si>
  <si>
    <t>IMEU</t>
  </si>
  <si>
    <t>BJNM</t>
  </si>
  <si>
    <t>BP0R</t>
  </si>
  <si>
    <t>BP1C</t>
  </si>
  <si>
    <t>BP0U</t>
  </si>
  <si>
    <t xml:space="preserve">Reference delays measured in the actual set-up. </t>
  </si>
  <si>
    <t>The column "Note" is present to match the Table in the report</t>
  </si>
  <si>
    <t>BP0T</t>
  </si>
  <si>
    <t>BP0C</t>
  </si>
  <si>
    <t>OPMT/1</t>
  </si>
  <si>
    <t>OPMT/2</t>
  </si>
  <si>
    <t>Second part is for the laboratory where the closure takes place (This is a special case with two references for the closure!)</t>
  </si>
  <si>
    <t>The colums below make up Table 3 (Traveling - Reference)</t>
  </si>
  <si>
    <t>The colums below make up Table 2: Raw code differences (Traveling - Local)</t>
  </si>
  <si>
    <t>The colums below make up Table 4 (Traveling - Visited)</t>
  </si>
  <si>
    <t>The colums below make up Table 5 (Traveling - Reference)</t>
  </si>
  <si>
    <t>RO_4</t>
  </si>
  <si>
    <t>ROA</t>
  </si>
  <si>
    <t>RO_7</t>
  </si>
  <si>
    <t>RO_6</t>
  </si>
  <si>
    <t>RO_5</t>
  </si>
  <si>
    <t>Results for Travel system #1</t>
  </si>
  <si>
    <t>Results for Travel system #2</t>
  </si>
  <si>
    <t>The colums below make up Table 6 (To be used if Reference INTDLY values are known)</t>
  </si>
  <si>
    <t>L2 (ns)</t>
  </si>
  <si>
    <t>L1 (ns)</t>
  </si>
  <si>
    <t>The colums below make up Table 2.2: Raw code differences (Traveling - Visited)</t>
  </si>
  <si>
    <t>The colums below make up Table 2.1: Raw code differences (Traveling - Reference)</t>
  </si>
  <si>
    <t xml:space="preserve">First part is for the legs, excluding the laboratory where the closure takes place: Use the area between red lines, one line for each measurement. Lines can be added as needed. </t>
  </si>
  <si>
    <t>Second part is for the laboratory where the closure takes place: Use the area between red lines for each traveling system, one line for each measurement. Lines can be added as needed, Misclosure and Mean values are computed for data between two red lines.</t>
  </si>
  <si>
    <t>Sections with the following colors are to be filled by the user. The data will be used to generate the tables for the report.</t>
  </si>
  <si>
    <t>Phase 1 of the calibration trip is a special case with two references for the closure (BP0R and BP0C), two traveling systems, and two set-ups in the visited laboratory (OPMT/1 and OPMT/2). This sheet should ot be taken as a typical example!</t>
  </si>
  <si>
    <t xml:space="preserve">Phase 2 of the calibration trip has several visits to the reference laboratory (BIPM) and two traveling systemss. </t>
  </si>
  <si>
    <t>PTBG</t>
  </si>
  <si>
    <t>TOTDLY(P3)</t>
  </si>
  <si>
    <t>NIST</t>
  </si>
  <si>
    <t>NIS3</t>
  </si>
  <si>
    <t>NIS4</t>
  </si>
  <si>
    <t>Note: Check C1-P1 option, if bias has been applied</t>
  </si>
  <si>
    <t>Mean (chosen value)</t>
  </si>
  <si>
    <t>Mean (arithmetic)</t>
  </si>
  <si>
    <t>USN6</t>
  </si>
  <si>
    <t>USNO</t>
  </si>
  <si>
    <t>USN7</t>
  </si>
  <si>
    <t>First set-up at USNO, not to be used.</t>
  </si>
  <si>
    <t>Second set-up at USNO, to be used.</t>
  </si>
  <si>
    <t>All RAWDIF values computed with dclrinex version 17/03/2015. All P1-P2 values expressed with 2 digits for better comparison of 2.545*P1-1.545*P2 with P3/PPP.</t>
  </si>
  <si>
    <t>Updated 23 March 2015</t>
  </si>
  <si>
    <t>First set-up at OP, same reference as OPMT</t>
  </si>
  <si>
    <t>Second set-up at OP, reference UTC(OP)</t>
  </si>
  <si>
    <t>OPM7/1</t>
  </si>
  <si>
    <t>OPM8/1</t>
  </si>
  <si>
    <t>OPM7/2</t>
  </si>
  <si>
    <t>OPM8/2</t>
  </si>
  <si>
    <t>Updated 10 July 2015</t>
  </si>
  <si>
    <t>Phase 4 of the calibration trip has two traveling systems. Updated 10 July 2015</t>
  </si>
  <si>
    <t>BP1K</t>
  </si>
  <si>
    <t>Results for Reference system #1</t>
  </si>
  <si>
    <t>* INT DLY introduced for BP1K=-33.73/-37.85</t>
  </si>
  <si>
    <t>CGGTTS</t>
  </si>
  <si>
    <t>SU</t>
  </si>
  <si>
    <t>SU19</t>
  </si>
  <si>
    <t>Second set-up at SU: Rinex data not affected; CGGTTS data affected by INTDLY values changed to results of absolute calibration.</t>
  </si>
  <si>
    <t>Results based on CGGTTS data files (17 December 2015). This is indicated for cross-checking results based on Rinex files</t>
  </si>
  <si>
    <t>Rinex</t>
  </si>
  <si>
    <t>Results based on Rinex data files (10 November 2015)</t>
  </si>
  <si>
    <t>Updated 19 October 2015 with results at SU; 10 November 2015 with results of BIPM closure; 17 December 2015 with results based on CGGTTS files</t>
  </si>
  <si>
    <t>Phase 3 of the calibration trip is for SU with one traveling systems (BP1K)</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</si>
</sst>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40C]dddd\ d\ mmmm\ yyyy"/>
  </numFmts>
  <fonts count="40">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65"/>
        <bgColor indexed="64"/>
      </patternFill>
    </fill>
    <fill>
      <patternFill patternType="gray125">
        <bgColor indexed="43"/>
      </patternFill>
    </fill>
    <fill>
      <patternFill patternType="gray125">
        <bgColor indexed="44"/>
      </patternFill>
    </fill>
    <fill>
      <patternFill patternType="gray125">
        <bgColor indexed="51"/>
      </patternFill>
    </fill>
    <fill>
      <patternFill patternType="gray125">
        <bgColor indexed="45"/>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1"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30" borderId="0" applyNumberFormat="0" applyBorder="0" applyAlignment="0" applyProtection="0"/>
    <xf numFmtId="9" fontId="1"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2">
    <xf numFmtId="0" fontId="0" fillId="0" borderId="0" xfId="0" applyFont="1" applyAlignment="1">
      <alignment/>
    </xf>
    <xf numFmtId="167" fontId="0" fillId="0" borderId="0" xfId="0" applyNumberFormat="1" applyAlignment="1">
      <alignment/>
    </xf>
    <xf numFmtId="0" fontId="0" fillId="33" borderId="0" xfId="0" applyFill="1" applyAlignment="1">
      <alignment/>
    </xf>
    <xf numFmtId="167" fontId="0" fillId="33" borderId="0" xfId="0" applyNumberFormat="1" applyFill="1" applyAlignment="1">
      <alignment/>
    </xf>
    <xf numFmtId="0" fontId="0" fillId="0" borderId="0" xfId="0" applyFill="1" applyAlignment="1">
      <alignment/>
    </xf>
    <xf numFmtId="167" fontId="0" fillId="0" borderId="0" xfId="0" applyNumberFormat="1" applyFill="1" applyAlignment="1">
      <alignment/>
    </xf>
    <xf numFmtId="0" fontId="0" fillId="34" borderId="0" xfId="0" applyFill="1" applyAlignment="1">
      <alignment/>
    </xf>
    <xf numFmtId="167" fontId="0" fillId="34" borderId="0" xfId="0" applyNumberFormat="1" applyFill="1" applyAlignment="1">
      <alignment/>
    </xf>
    <xf numFmtId="0" fontId="0" fillId="35" borderId="0" xfId="0" applyFill="1" applyAlignment="1">
      <alignment/>
    </xf>
    <xf numFmtId="167" fontId="0" fillId="35" borderId="0" xfId="0" applyNumberForma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167" fontId="0" fillId="38" borderId="0" xfId="0" applyNumberFormat="1" applyFill="1" applyAlignment="1">
      <alignment/>
    </xf>
    <xf numFmtId="0" fontId="0" fillId="39" borderId="0" xfId="0" applyFill="1" applyAlignment="1">
      <alignment/>
    </xf>
    <xf numFmtId="167" fontId="0" fillId="39" borderId="0" xfId="0" applyNumberFormat="1" applyFill="1" applyAlignment="1">
      <alignment/>
    </xf>
    <xf numFmtId="0" fontId="0" fillId="40" borderId="0" xfId="0" applyFill="1" applyAlignment="1">
      <alignment/>
    </xf>
    <xf numFmtId="167" fontId="0" fillId="40" borderId="0" xfId="0" applyNumberFormat="1" applyFill="1" applyAlignment="1">
      <alignment/>
    </xf>
    <xf numFmtId="2" fontId="0" fillId="39" borderId="0" xfId="0" applyNumberFormat="1" applyFill="1" applyAlignment="1">
      <alignment/>
    </xf>
    <xf numFmtId="2" fontId="0" fillId="34" borderId="0" xfId="0" applyNumberFormat="1" applyFill="1" applyAlignment="1">
      <alignment/>
    </xf>
    <xf numFmtId="2" fontId="0" fillId="38" borderId="0" xfId="0" applyNumberFormat="1" applyFill="1" applyAlignment="1">
      <alignment/>
    </xf>
    <xf numFmtId="2" fontId="0" fillId="0" borderId="0" xfId="0" applyNumberFormat="1" applyAlignment="1">
      <alignment/>
    </xf>
    <xf numFmtId="0" fontId="0" fillId="1" borderId="0" xfId="0" applyFill="1" applyAlignment="1">
      <alignment/>
    </xf>
    <xf numFmtId="0" fontId="0" fillId="41" borderId="0" xfId="0" applyFill="1" applyAlignment="1">
      <alignment/>
    </xf>
    <xf numFmtId="2" fontId="0" fillId="42" borderId="0" xfId="0" applyNumberFormat="1" applyFill="1" applyAlignment="1">
      <alignment/>
    </xf>
    <xf numFmtId="167" fontId="0" fillId="1" borderId="0" xfId="0" applyNumberFormat="1" applyFill="1" applyAlignment="1">
      <alignment/>
    </xf>
    <xf numFmtId="167" fontId="0" fillId="43" borderId="0" xfId="0" applyNumberFormat="1" applyFill="1" applyAlignment="1">
      <alignment/>
    </xf>
    <xf numFmtId="167" fontId="0" fillId="44" borderId="0" xfId="0" applyNumberFormat="1" applyFill="1" applyAlignment="1">
      <alignment/>
    </xf>
    <xf numFmtId="2" fontId="0" fillId="1" borderId="0" xfId="0" applyNumberFormat="1" applyFill="1" applyAlignment="1">
      <alignment/>
    </xf>
    <xf numFmtId="2" fontId="0" fillId="40" borderId="0" xfId="0" applyNumberFormat="1" applyFill="1" applyAlignment="1">
      <alignment/>
    </xf>
    <xf numFmtId="2" fontId="0" fillId="0" borderId="0" xfId="0" applyNumberFormat="1" applyFill="1" applyAlignment="1">
      <alignment/>
    </xf>
    <xf numFmtId="0" fontId="39"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82"/>
  <sheetViews>
    <sheetView tabSelected="1" zoomScalePageLayoutView="0" workbookViewId="0" topLeftCell="A46">
      <selection activeCell="AJ9" sqref="AJ9"/>
    </sheetView>
  </sheetViews>
  <sheetFormatPr defaultColWidth="11.421875" defaultRowHeight="15"/>
  <cols>
    <col min="1" max="1" width="7.140625" style="0" customWidth="1"/>
    <col min="2" max="4" width="6.57421875" style="0" customWidth="1"/>
    <col min="5" max="5" width="8.140625" style="0" customWidth="1"/>
    <col min="6" max="6" width="5.8515625" style="0" customWidth="1"/>
    <col min="7" max="7" width="11.57421875" style="0" customWidth="1"/>
    <col min="8" max="8" width="12.7109375" style="0" customWidth="1"/>
    <col min="10" max="10" width="5.140625" style="0" customWidth="1"/>
    <col min="12" max="12" width="5.00390625" style="0" customWidth="1"/>
    <col min="14" max="14" width="13.00390625" style="0" customWidth="1"/>
    <col min="15" max="15" width="11.57421875" style="0" customWidth="1"/>
    <col min="16" max="16" width="8.140625" style="4" customWidth="1"/>
    <col min="17" max="17" width="8.57421875" style="4" customWidth="1"/>
    <col min="18" max="18" width="5.421875" style="0" customWidth="1"/>
    <col min="19" max="19" width="7.8515625" style="0" customWidth="1"/>
    <col min="20" max="20" width="8.421875" style="0" customWidth="1"/>
    <col min="21" max="21" width="8.00390625" style="0" customWidth="1"/>
    <col min="22" max="22" width="8.57421875" style="0" customWidth="1"/>
    <col min="24" max="24" width="21.57421875" style="0" customWidth="1"/>
    <col min="25" max="25" width="7.140625" style="0" customWidth="1"/>
    <col min="26" max="26" width="9.00390625" style="4" customWidth="1"/>
    <col min="27" max="27" width="8.421875" style="4" customWidth="1"/>
    <col min="28" max="28" width="5.57421875" style="4" customWidth="1"/>
    <col min="29" max="29" width="8.421875" style="0" customWidth="1"/>
    <col min="30" max="30" width="8.28125" style="0" customWidth="1"/>
    <col min="31" max="31" width="8.140625" style="0" customWidth="1"/>
    <col min="32" max="32" width="8.7109375" style="0" customWidth="1"/>
    <col min="33" max="33" width="6.7109375" style="0" customWidth="1"/>
    <col min="34" max="34" width="23.57421875" style="0" customWidth="1"/>
    <col min="35" max="35" width="7.421875" style="0" customWidth="1"/>
    <col min="36" max="36" width="8.57421875" style="0" customWidth="1"/>
    <col min="37" max="37" width="8.7109375" style="0" customWidth="1"/>
    <col min="38" max="38" width="8.00390625" style="0" customWidth="1"/>
    <col min="39" max="39" width="10.00390625" style="0" customWidth="1"/>
  </cols>
  <sheetData>
    <row r="1" spans="1:39" ht="15">
      <c r="A1" t="s">
        <v>106</v>
      </c>
      <c r="AM1" s="1"/>
    </row>
    <row r="2" spans="1:39" ht="15">
      <c r="A2" t="s">
        <v>97</v>
      </c>
      <c r="AM2" s="1"/>
    </row>
    <row r="3" spans="1:39" ht="15">
      <c r="A3" t="s">
        <v>81</v>
      </c>
      <c r="P3"/>
      <c r="Q3"/>
      <c r="R3" s="4"/>
      <c r="S3" s="4"/>
      <c r="Z3"/>
      <c r="AA3"/>
      <c r="AC3" s="4"/>
      <c r="AD3" s="4"/>
      <c r="AM3" s="1"/>
    </row>
    <row r="4" spans="2:39" ht="15">
      <c r="B4" s="11" t="s">
        <v>42</v>
      </c>
      <c r="I4" s="6" t="s">
        <v>30</v>
      </c>
      <c r="K4" s="4"/>
      <c r="P4" s="2" t="s">
        <v>56</v>
      </c>
      <c r="Q4"/>
      <c r="R4" s="4"/>
      <c r="S4" s="4"/>
      <c r="Z4" s="8" t="s">
        <v>31</v>
      </c>
      <c r="AA4"/>
      <c r="AC4" s="4"/>
      <c r="AD4" s="4"/>
      <c r="AM4" s="1"/>
    </row>
    <row r="5" spans="2:39" ht="15">
      <c r="B5" s="4"/>
      <c r="I5" t="s">
        <v>105</v>
      </c>
      <c r="K5" s="4"/>
      <c r="P5" s="4" t="s">
        <v>57</v>
      </c>
      <c r="Q5"/>
      <c r="R5" s="4"/>
      <c r="S5" s="4"/>
      <c r="Z5" s="4" t="s">
        <v>57</v>
      </c>
      <c r="AA5"/>
      <c r="AC5" s="4"/>
      <c r="AD5" s="4"/>
      <c r="AM5" s="1"/>
    </row>
    <row r="6" spans="1:39" ht="15">
      <c r="A6" t="s">
        <v>79</v>
      </c>
      <c r="P6"/>
      <c r="Q6"/>
      <c r="R6" s="4"/>
      <c r="S6" s="4"/>
      <c r="Z6"/>
      <c r="AA6"/>
      <c r="AC6" s="4"/>
      <c r="AD6" s="4"/>
      <c r="AM6" s="1"/>
    </row>
    <row r="7" spans="6:39" ht="15">
      <c r="F7" t="s">
        <v>77</v>
      </c>
      <c r="N7" t="s">
        <v>65</v>
      </c>
      <c r="P7"/>
      <c r="Q7"/>
      <c r="R7" s="4"/>
      <c r="S7" s="4"/>
      <c r="V7" s="1"/>
      <c r="X7" t="s">
        <v>66</v>
      </c>
      <c r="Z7"/>
      <c r="AA7"/>
      <c r="AC7" s="4"/>
      <c r="AD7" s="4"/>
      <c r="AH7" t="s">
        <v>74</v>
      </c>
      <c r="AM7" s="1"/>
    </row>
    <row r="8" spans="1:39" ht="15">
      <c r="A8" s="4"/>
      <c r="B8" s="4"/>
      <c r="C8" s="4"/>
      <c r="D8" s="4"/>
      <c r="E8" s="4"/>
      <c r="F8" s="4"/>
      <c r="G8" s="4"/>
      <c r="H8" s="4"/>
      <c r="AH8" t="str">
        <f>TEXT(E$67,"0000")&amp;" reference values TM243"</f>
        <v>BP0R reference values TM243</v>
      </c>
      <c r="AJ8" s="21">
        <v>221.5</v>
      </c>
      <c r="AK8" s="21">
        <v>224.5</v>
      </c>
      <c r="AL8" s="21"/>
      <c r="AM8" s="21"/>
    </row>
    <row r="9" spans="2:39" ht="15.75" customHeight="1">
      <c r="B9" s="11" t="s">
        <v>28</v>
      </c>
      <c r="C9" s="11" t="s">
        <v>29</v>
      </c>
      <c r="D9" s="11" t="s">
        <v>43</v>
      </c>
      <c r="E9" s="11" t="s">
        <v>44</v>
      </c>
      <c r="F9" s="11" t="s">
        <v>13</v>
      </c>
      <c r="G9" t="s">
        <v>1</v>
      </c>
      <c r="H9" s="4" t="s">
        <v>0</v>
      </c>
      <c r="I9" s="6" t="s">
        <v>21</v>
      </c>
      <c r="J9" t="s">
        <v>14</v>
      </c>
      <c r="K9" s="6" t="s">
        <v>22</v>
      </c>
      <c r="L9" t="s">
        <v>14</v>
      </c>
      <c r="N9" t="s">
        <v>0</v>
      </c>
      <c r="O9" t="s">
        <v>1</v>
      </c>
      <c r="P9" s="2" t="s">
        <v>5</v>
      </c>
      <c r="Q9" s="2" t="s">
        <v>6</v>
      </c>
      <c r="R9" s="2" t="s">
        <v>24</v>
      </c>
      <c r="S9" t="s">
        <v>2</v>
      </c>
      <c r="U9" t="s">
        <v>3</v>
      </c>
      <c r="X9" t="s">
        <v>0</v>
      </c>
      <c r="Y9" t="s">
        <v>1</v>
      </c>
      <c r="Z9" s="8" t="s">
        <v>10</v>
      </c>
      <c r="AA9" s="8" t="s">
        <v>11</v>
      </c>
      <c r="AB9" s="8" t="s">
        <v>24</v>
      </c>
      <c r="AC9" t="s">
        <v>2</v>
      </c>
      <c r="AE9" t="s">
        <v>3</v>
      </c>
      <c r="AH9" t="s">
        <v>0</v>
      </c>
      <c r="AI9" t="s">
        <v>1</v>
      </c>
      <c r="AJ9" t="s">
        <v>76</v>
      </c>
      <c r="AK9" t="s">
        <v>75</v>
      </c>
      <c r="AM9" s="1"/>
    </row>
    <row r="10" spans="1:39" ht="15">
      <c r="A10" s="14"/>
      <c r="B10" s="14"/>
      <c r="C10" s="14"/>
      <c r="D10" s="14"/>
      <c r="E10" s="14"/>
      <c r="F10" s="14"/>
      <c r="G10" s="14"/>
      <c r="H10" s="14"/>
      <c r="I10" s="14"/>
      <c r="J10" s="14"/>
      <c r="K10" s="14"/>
      <c r="L10" s="14"/>
      <c r="M10" s="14"/>
      <c r="N10" s="14"/>
      <c r="O10" s="14"/>
      <c r="P10" s="14"/>
      <c r="Q10" s="14"/>
      <c r="R10" s="14"/>
      <c r="S10" s="14" t="s">
        <v>4</v>
      </c>
      <c r="T10" s="14" t="s">
        <v>7</v>
      </c>
      <c r="U10" s="14" t="s">
        <v>4</v>
      </c>
      <c r="V10" s="14" t="s">
        <v>7</v>
      </c>
      <c r="W10" s="14"/>
      <c r="X10" s="14"/>
      <c r="Y10" s="14"/>
      <c r="Z10" s="14"/>
      <c r="AA10" s="14"/>
      <c r="AB10" s="14"/>
      <c r="AC10" s="14" t="s">
        <v>7</v>
      </c>
      <c r="AD10" s="14" t="s">
        <v>12</v>
      </c>
      <c r="AE10" s="14" t="s">
        <v>7</v>
      </c>
      <c r="AF10" s="14" t="s">
        <v>12</v>
      </c>
      <c r="AJ10" t="s">
        <v>32</v>
      </c>
      <c r="AK10" t="s">
        <v>32</v>
      </c>
      <c r="AM10" s="1" t="s">
        <v>85</v>
      </c>
    </row>
    <row r="11" spans="2:39" ht="15.75" customHeight="1">
      <c r="B11" s="11"/>
      <c r="C11" s="11"/>
      <c r="D11" s="11"/>
      <c r="E11" s="11"/>
      <c r="F11" s="11"/>
      <c r="I11" s="19"/>
      <c r="K11" s="19"/>
      <c r="P11" s="2"/>
      <c r="Q11" s="2"/>
      <c r="R11" s="2"/>
      <c r="S11" s="21"/>
      <c r="T11" s="21"/>
      <c r="U11" s="21"/>
      <c r="V11" s="21"/>
      <c r="Z11" s="8"/>
      <c r="AA11" s="8"/>
      <c r="AB11" s="8"/>
      <c r="AC11" s="21"/>
      <c r="AD11" s="21"/>
      <c r="AE11" s="21"/>
      <c r="AF11" s="21"/>
      <c r="AJ11" s="21"/>
      <c r="AK11" s="21"/>
      <c r="AL11" s="21"/>
      <c r="AM11" s="21"/>
    </row>
    <row r="12" spans="2:41" ht="15">
      <c r="B12" s="11">
        <v>57046</v>
      </c>
      <c r="C12" s="11">
        <v>57050</v>
      </c>
      <c r="D12" s="11" t="s">
        <v>54</v>
      </c>
      <c r="E12" s="11" t="s">
        <v>86</v>
      </c>
      <c r="F12" s="11" t="s">
        <v>86</v>
      </c>
      <c r="G12" s="16" t="str">
        <f aca="true" t="shared" si="0" ref="G12:G17">TEXT(B12,"00000")&amp;"-"&amp;TEXT(C12,"00000")</f>
        <v>57046-57050</v>
      </c>
      <c r="H12" t="str">
        <f aca="true" t="shared" si="1" ref="H12:H17">TEXT(D12,"0000")&amp;"-"&amp;TEXT(E12,"0000")</f>
        <v>BP1C-NIST</v>
      </c>
      <c r="I12" s="19">
        <v>-779.24</v>
      </c>
      <c r="J12">
        <v>0.1</v>
      </c>
      <c r="K12" s="19">
        <v>-773.92</v>
      </c>
      <c r="L12">
        <v>0.1</v>
      </c>
      <c r="N12" t="str">
        <f aca="true" t="shared" si="2" ref="N12:N17">H12</f>
        <v>BP1C-NIST</v>
      </c>
      <c r="O12" t="str">
        <f aca="true" t="shared" si="3" ref="O12:O17">TEXT(B12,"00000")&amp;"-"&amp;TEXT(C12,"00000")</f>
        <v>57046-57050</v>
      </c>
      <c r="P12" s="2">
        <v>939.1</v>
      </c>
      <c r="Q12" s="3">
        <v>80</v>
      </c>
      <c r="R12" s="3" t="s">
        <v>25</v>
      </c>
      <c r="S12" s="21">
        <f aca="true" t="shared" si="4" ref="S12:S17">I12</f>
        <v>-779.24</v>
      </c>
      <c r="T12" s="21">
        <f aca="true" t="shared" si="5" ref="T12:T17">S12+P12-Q12</f>
        <v>79.86000000000001</v>
      </c>
      <c r="U12" s="21">
        <f aca="true" t="shared" si="6" ref="U12:U17">K12</f>
        <v>-773.92</v>
      </c>
      <c r="V12" s="21">
        <f aca="true" t="shared" si="7" ref="V12:V17">U12+P12-Q12</f>
        <v>85.18000000000006</v>
      </c>
      <c r="X12" t="str">
        <f>TEXT(E12,"0000")&amp;"-"&amp;TEXT(E$67,"0000")&amp;" via "&amp;TEXT(D$67,"0000")</f>
        <v>NIST-BP0R via BP1C</v>
      </c>
      <c r="Y12" s="1">
        <f aca="true" t="shared" si="8" ref="Y12:Y17">2014+(B12+C12-2*56658)/730</f>
        <v>2015.0684931506848</v>
      </c>
      <c r="Z12" s="9">
        <v>275.5</v>
      </c>
      <c r="AA12" s="8">
        <v>133.4</v>
      </c>
      <c r="AB12" s="8"/>
      <c r="AC12" s="21">
        <f>T$67-T12</f>
        <v>-151.53000000000003</v>
      </c>
      <c r="AD12" s="21">
        <f aca="true" t="shared" si="9" ref="AD12:AD17">AC12-Z12+AA12</f>
        <v>-293.63</v>
      </c>
      <c r="AE12" s="21">
        <f>V$67-V12</f>
        <v>-153.50000000000006</v>
      </c>
      <c r="AF12" s="21">
        <f aca="true" t="shared" si="10" ref="AF12:AF17">AE12-Z12+AA12</f>
        <v>-295.6</v>
      </c>
      <c r="AH12" t="str">
        <f>TEXT(E12,"0000")&amp;" wrt "&amp;TEXT(E$67,"0000")&amp;" via "&amp;TEXT(D$67,"0000")</f>
        <v>NIST wrt BP0R via BP1C</v>
      </c>
      <c r="AI12" s="1">
        <f aca="true" t="shared" si="11" ref="AI12:AI17">Y12</f>
        <v>2015.0684931506848</v>
      </c>
      <c r="AJ12" s="21">
        <f aca="true" t="shared" si="12" ref="AJ12:AJ17">AD12+AJ$8</f>
        <v>-72.13</v>
      </c>
      <c r="AK12" s="21">
        <f aca="true" t="shared" si="13" ref="AK12:AK17">AF12+AK$8</f>
        <v>-71.10000000000002</v>
      </c>
      <c r="AL12" s="21"/>
      <c r="AM12" s="21">
        <f>2.546*AJ12-1.546*AK12+Z12-Q12</f>
        <v>121.77762000000007</v>
      </c>
      <c r="AN12" s="21"/>
      <c r="AO12" s="21"/>
    </row>
    <row r="13" spans="2:41" ht="15">
      <c r="B13" s="11">
        <v>57046</v>
      </c>
      <c r="C13" s="11">
        <v>57050</v>
      </c>
      <c r="D13" s="11" t="s">
        <v>55</v>
      </c>
      <c r="E13" s="11" t="s">
        <v>86</v>
      </c>
      <c r="F13" s="11" t="s">
        <v>86</v>
      </c>
      <c r="G13" s="16" t="str">
        <f t="shared" si="0"/>
        <v>57046-57050</v>
      </c>
      <c r="H13" t="str">
        <f t="shared" si="1"/>
        <v>BP0U-NIST</v>
      </c>
      <c r="I13" s="19">
        <v>-821.78</v>
      </c>
      <c r="J13" s="1">
        <v>0.1</v>
      </c>
      <c r="K13" s="19">
        <v>-816.32</v>
      </c>
      <c r="L13" s="1">
        <v>0.1</v>
      </c>
      <c r="N13" t="str">
        <f t="shared" si="2"/>
        <v>BP0U-NIST</v>
      </c>
      <c r="O13" t="str">
        <f t="shared" si="3"/>
        <v>57046-57050</v>
      </c>
      <c r="P13" s="3">
        <v>743.4</v>
      </c>
      <c r="Q13" s="3">
        <v>80</v>
      </c>
      <c r="R13" s="3" t="s">
        <v>25</v>
      </c>
      <c r="S13" s="21">
        <f t="shared" si="4"/>
        <v>-821.78</v>
      </c>
      <c r="T13" s="21">
        <f t="shared" si="5"/>
        <v>-158.38</v>
      </c>
      <c r="U13" s="21">
        <f t="shared" si="6"/>
        <v>-816.32</v>
      </c>
      <c r="V13" s="21">
        <f t="shared" si="7"/>
        <v>-152.92000000000007</v>
      </c>
      <c r="X13" t="str">
        <f>TEXT(E13,"0000")&amp;"-"&amp;TEXT(E$79,"0000")&amp;" via "&amp;TEXT(D$79,"0000")</f>
        <v>NIST-BP0R via BP0U</v>
      </c>
      <c r="Y13" s="1">
        <f t="shared" si="8"/>
        <v>2015.0684931506848</v>
      </c>
      <c r="Z13" s="9">
        <v>275.5</v>
      </c>
      <c r="AA13" s="9">
        <v>133.4</v>
      </c>
      <c r="AB13" s="9"/>
      <c r="AC13" s="21">
        <f>T$79-T13</f>
        <v>-152.48000000000002</v>
      </c>
      <c r="AD13" s="21">
        <f t="shared" si="9"/>
        <v>-294.58000000000004</v>
      </c>
      <c r="AE13" s="21">
        <f>V$79-V13</f>
        <v>-154.4799999999999</v>
      </c>
      <c r="AF13" s="21">
        <f t="shared" si="10"/>
        <v>-296.5799999999999</v>
      </c>
      <c r="AH13" t="str">
        <f>TEXT(E13,"0000")&amp;" wrt "&amp;TEXT(E$79,"0000")&amp;" via "&amp;TEXT(D$79,"0000")</f>
        <v>NIST wrt BP0R via BP0U</v>
      </c>
      <c r="AI13" s="1">
        <f t="shared" si="11"/>
        <v>2015.0684931506848</v>
      </c>
      <c r="AJ13" s="21">
        <f t="shared" si="12"/>
        <v>-73.08000000000004</v>
      </c>
      <c r="AK13" s="21">
        <f t="shared" si="13"/>
        <v>-72.07999999999993</v>
      </c>
      <c r="AL13" s="21"/>
      <c r="AM13" s="21">
        <f aca="true" t="shared" si="14" ref="AM13:AM44">2.546*AJ13-1.546*AK13+Z13-Q13</f>
        <v>120.8739999999998</v>
      </c>
      <c r="AN13" s="21"/>
      <c r="AO13" s="21"/>
    </row>
    <row r="14" spans="2:41" ht="15">
      <c r="B14" s="11">
        <v>57046</v>
      </c>
      <c r="C14" s="11">
        <v>57054</v>
      </c>
      <c r="D14" s="11" t="s">
        <v>54</v>
      </c>
      <c r="E14" s="11" t="s">
        <v>87</v>
      </c>
      <c r="F14" s="11" t="s">
        <v>86</v>
      </c>
      <c r="G14" s="16" t="str">
        <f t="shared" si="0"/>
        <v>57046-57054</v>
      </c>
      <c r="H14" t="str">
        <f t="shared" si="1"/>
        <v>BP1C-NIS3</v>
      </c>
      <c r="I14" s="19">
        <v>599.95</v>
      </c>
      <c r="J14">
        <v>0.2</v>
      </c>
      <c r="K14" s="19">
        <v>617.6</v>
      </c>
      <c r="L14">
        <v>0.2</v>
      </c>
      <c r="N14" t="str">
        <f t="shared" si="2"/>
        <v>BP1C-NIS3</v>
      </c>
      <c r="O14" t="str">
        <f t="shared" si="3"/>
        <v>57046-57054</v>
      </c>
      <c r="P14" s="2">
        <v>939.1</v>
      </c>
      <c r="Q14" s="2">
        <v>1545.8</v>
      </c>
      <c r="R14" s="3" t="s">
        <v>25</v>
      </c>
      <c r="S14" s="21">
        <f t="shared" si="4"/>
        <v>599.95</v>
      </c>
      <c r="T14" s="21">
        <f t="shared" si="5"/>
        <v>-6.749999999999773</v>
      </c>
      <c r="U14" s="21">
        <f t="shared" si="6"/>
        <v>617.6</v>
      </c>
      <c r="V14" s="21">
        <f t="shared" si="7"/>
        <v>10.900000000000091</v>
      </c>
      <c r="X14" t="str">
        <f>TEXT(E14,"0000")&amp;"-"&amp;TEXT(E$67,"0000")&amp;" via "&amp;TEXT(D$67,"0000")</f>
        <v>NIS3-BP0R via BP1C</v>
      </c>
      <c r="Y14" s="1">
        <f t="shared" si="8"/>
        <v>2015.0739726027398</v>
      </c>
      <c r="Z14" s="9">
        <v>298.5</v>
      </c>
      <c r="AA14" s="8">
        <v>133.4</v>
      </c>
      <c r="AB14" s="8"/>
      <c r="AC14" s="21">
        <f>T$67-T14</f>
        <v>-64.92000000000023</v>
      </c>
      <c r="AD14" s="21">
        <f t="shared" si="9"/>
        <v>-230.02000000000024</v>
      </c>
      <c r="AE14" s="21">
        <f>V$67-V14</f>
        <v>-79.22000000000008</v>
      </c>
      <c r="AF14" s="21">
        <f t="shared" si="10"/>
        <v>-244.32000000000008</v>
      </c>
      <c r="AH14" t="str">
        <f>TEXT(E14,"0000")&amp;" wrt "&amp;TEXT(E$67,"0000")&amp;" via "&amp;TEXT(D$67,"0000")</f>
        <v>NIS3 wrt BP0R via BP1C</v>
      </c>
      <c r="AI14" s="1">
        <f t="shared" si="11"/>
        <v>2015.0739726027398</v>
      </c>
      <c r="AJ14" s="21">
        <f t="shared" si="12"/>
        <v>-8.520000000000238</v>
      </c>
      <c r="AK14" s="21">
        <f t="shared" si="13"/>
        <v>-19.82000000000008</v>
      </c>
      <c r="AL14" s="21"/>
      <c r="AM14" s="21">
        <f t="shared" si="14"/>
        <v>-1238.3502000000003</v>
      </c>
      <c r="AN14" s="21"/>
      <c r="AO14" s="21"/>
    </row>
    <row r="15" spans="2:41" ht="15">
      <c r="B15" s="11">
        <v>57046</v>
      </c>
      <c r="C15" s="11">
        <v>57054</v>
      </c>
      <c r="D15" s="11" t="s">
        <v>55</v>
      </c>
      <c r="E15" s="11" t="s">
        <v>87</v>
      </c>
      <c r="F15" s="11" t="s">
        <v>86</v>
      </c>
      <c r="G15" s="16" t="str">
        <f t="shared" si="0"/>
        <v>57046-57054</v>
      </c>
      <c r="H15" t="str">
        <f t="shared" si="1"/>
        <v>BP0U-NIS3</v>
      </c>
      <c r="I15" s="19">
        <v>557.58</v>
      </c>
      <c r="J15" s="1">
        <v>0.2</v>
      </c>
      <c r="K15" s="19">
        <v>575.29</v>
      </c>
      <c r="L15" s="1">
        <v>0.1</v>
      </c>
      <c r="N15" t="str">
        <f t="shared" si="2"/>
        <v>BP0U-NIS3</v>
      </c>
      <c r="O15" t="str">
        <f t="shared" si="3"/>
        <v>57046-57054</v>
      </c>
      <c r="P15" s="3">
        <v>743.4</v>
      </c>
      <c r="Q15" s="3">
        <v>1545.8</v>
      </c>
      <c r="R15" s="3" t="s">
        <v>25</v>
      </c>
      <c r="S15" s="21">
        <f t="shared" si="4"/>
        <v>557.58</v>
      </c>
      <c r="T15" s="21">
        <f t="shared" si="5"/>
        <v>-244.81999999999994</v>
      </c>
      <c r="U15" s="21">
        <f t="shared" si="6"/>
        <v>575.29</v>
      </c>
      <c r="V15" s="21">
        <f t="shared" si="7"/>
        <v>-227.1099999999999</v>
      </c>
      <c r="X15" t="str">
        <f>TEXT(E15,"0000")&amp;"-"&amp;TEXT(E$79,"0000")&amp;" via "&amp;TEXT(D$79,"0000")</f>
        <v>NIS3-BP0R via BP0U</v>
      </c>
      <c r="Y15" s="1">
        <f t="shared" si="8"/>
        <v>2015.0739726027398</v>
      </c>
      <c r="Z15" s="9">
        <v>298.5</v>
      </c>
      <c r="AA15" s="9">
        <v>133.4</v>
      </c>
      <c r="AB15" s="9"/>
      <c r="AC15" s="21">
        <f>T$79-T15</f>
        <v>-66.04000000000008</v>
      </c>
      <c r="AD15" s="21">
        <f t="shared" si="9"/>
        <v>-231.14000000000007</v>
      </c>
      <c r="AE15" s="21">
        <f>V$79-V15</f>
        <v>-80.29000000000008</v>
      </c>
      <c r="AF15" s="21">
        <f t="shared" si="10"/>
        <v>-245.39000000000007</v>
      </c>
      <c r="AH15" t="str">
        <f>TEXT(E15,"0000")&amp;" wrt "&amp;TEXT(E$79,"0000")&amp;" via "&amp;TEXT(D$79,"0000")</f>
        <v>NIS3 wrt BP0R via BP0U</v>
      </c>
      <c r="AI15" s="1">
        <f t="shared" si="11"/>
        <v>2015.0739726027398</v>
      </c>
      <c r="AJ15" s="21">
        <f t="shared" si="12"/>
        <v>-9.640000000000072</v>
      </c>
      <c r="AK15" s="21">
        <f t="shared" si="13"/>
        <v>-20.89000000000007</v>
      </c>
      <c r="AL15" s="21"/>
      <c r="AM15" s="21">
        <f t="shared" si="14"/>
        <v>-1239.5475000000001</v>
      </c>
      <c r="AN15" s="21"/>
      <c r="AO15" s="21"/>
    </row>
    <row r="16" spans="2:41" ht="15">
      <c r="B16" s="11">
        <v>57046</v>
      </c>
      <c r="C16" s="11">
        <v>57054</v>
      </c>
      <c r="D16" s="11" t="s">
        <v>54</v>
      </c>
      <c r="E16" s="11" t="s">
        <v>88</v>
      </c>
      <c r="F16" s="11" t="s">
        <v>86</v>
      </c>
      <c r="G16" s="16" t="str">
        <f t="shared" si="0"/>
        <v>57046-57054</v>
      </c>
      <c r="H16" t="str">
        <f t="shared" si="1"/>
        <v>BP1C-NIS4</v>
      </c>
      <c r="I16" s="19">
        <v>572.35</v>
      </c>
      <c r="J16">
        <v>0.2</v>
      </c>
      <c r="K16" s="19">
        <v>589.56</v>
      </c>
      <c r="L16">
        <v>0.2</v>
      </c>
      <c r="N16" t="str">
        <f t="shared" si="2"/>
        <v>BP1C-NIS4</v>
      </c>
      <c r="O16" t="str">
        <f t="shared" si="3"/>
        <v>57046-57054</v>
      </c>
      <c r="P16" s="2">
        <v>939.1</v>
      </c>
      <c r="Q16" s="2">
        <v>1516.5</v>
      </c>
      <c r="R16" s="3" t="s">
        <v>25</v>
      </c>
      <c r="S16" s="21">
        <f t="shared" si="4"/>
        <v>572.35</v>
      </c>
      <c r="T16" s="21">
        <f t="shared" si="5"/>
        <v>-5.0499999999999545</v>
      </c>
      <c r="U16" s="21">
        <f t="shared" si="6"/>
        <v>589.56</v>
      </c>
      <c r="V16" s="21">
        <f t="shared" si="7"/>
        <v>12.159999999999854</v>
      </c>
      <c r="X16" t="str">
        <f>TEXT(E16,"0000")&amp;"-"&amp;TEXT(E$67,"0000")&amp;" via "&amp;TEXT(D$67,"0000")</f>
        <v>NIS4-BP0R via BP1C</v>
      </c>
      <c r="Y16" s="1">
        <f t="shared" si="8"/>
        <v>2015.0739726027398</v>
      </c>
      <c r="Z16" s="9">
        <v>298</v>
      </c>
      <c r="AA16" s="8">
        <v>133.4</v>
      </c>
      <c r="AB16" s="8"/>
      <c r="AC16" s="21">
        <f>T$67-T16</f>
        <v>-66.62000000000005</v>
      </c>
      <c r="AD16" s="21">
        <f t="shared" si="9"/>
        <v>-231.22000000000006</v>
      </c>
      <c r="AE16" s="21">
        <f>V$67-V16</f>
        <v>-80.47999999999985</v>
      </c>
      <c r="AF16" s="21">
        <f t="shared" si="10"/>
        <v>-245.07999999999984</v>
      </c>
      <c r="AH16" t="str">
        <f>TEXT(E16,"0000")&amp;" wrt "&amp;TEXT(E$67,"0000")&amp;" via "&amp;TEXT(D$67,"0000")</f>
        <v>NIS4 wrt BP0R via BP1C</v>
      </c>
      <c r="AI16" s="1">
        <f t="shared" si="11"/>
        <v>2015.0739726027398</v>
      </c>
      <c r="AJ16" s="21">
        <f t="shared" si="12"/>
        <v>-9.720000000000056</v>
      </c>
      <c r="AK16" s="21">
        <f t="shared" si="13"/>
        <v>-20.579999999999842</v>
      </c>
      <c r="AL16" s="21"/>
      <c r="AM16" s="21">
        <f t="shared" si="14"/>
        <v>-1211.4304400000003</v>
      </c>
      <c r="AN16" s="21"/>
      <c r="AO16" s="21"/>
    </row>
    <row r="17" spans="2:41" ht="15">
      <c r="B17" s="11">
        <v>57046</v>
      </c>
      <c r="C17" s="11">
        <v>57054</v>
      </c>
      <c r="D17" s="11" t="s">
        <v>55</v>
      </c>
      <c r="E17" s="11" t="s">
        <v>88</v>
      </c>
      <c r="F17" s="11" t="s">
        <v>86</v>
      </c>
      <c r="G17" s="16" t="str">
        <f t="shared" si="0"/>
        <v>57046-57054</v>
      </c>
      <c r="H17" t="str">
        <f t="shared" si="1"/>
        <v>BP0U-NIS4</v>
      </c>
      <c r="I17" s="19">
        <v>529.98</v>
      </c>
      <c r="J17" s="1">
        <v>0.2</v>
      </c>
      <c r="K17" s="19">
        <v>547.18</v>
      </c>
      <c r="L17" s="1">
        <v>0.1</v>
      </c>
      <c r="N17" t="str">
        <f t="shared" si="2"/>
        <v>BP0U-NIS4</v>
      </c>
      <c r="O17" t="str">
        <f t="shared" si="3"/>
        <v>57046-57054</v>
      </c>
      <c r="P17" s="3">
        <v>743.4</v>
      </c>
      <c r="Q17" s="3">
        <v>1516.5</v>
      </c>
      <c r="R17" s="3" t="s">
        <v>25</v>
      </c>
      <c r="S17" s="21">
        <f t="shared" si="4"/>
        <v>529.98</v>
      </c>
      <c r="T17" s="21">
        <f t="shared" si="5"/>
        <v>-243.1199999999999</v>
      </c>
      <c r="U17" s="21">
        <f t="shared" si="6"/>
        <v>547.18</v>
      </c>
      <c r="V17" s="21">
        <f t="shared" si="7"/>
        <v>-225.92000000000007</v>
      </c>
      <c r="X17" t="str">
        <f>TEXT(E17,"0000")&amp;"-"&amp;TEXT(E$79,"0000")&amp;" via "&amp;TEXT(D$79,"0000")</f>
        <v>NIS4-BP0R via BP0U</v>
      </c>
      <c r="Y17" s="1">
        <f t="shared" si="8"/>
        <v>2015.0739726027398</v>
      </c>
      <c r="Z17" s="9">
        <v>298</v>
      </c>
      <c r="AA17" s="9">
        <v>133.4</v>
      </c>
      <c r="AB17" s="9"/>
      <c r="AC17" s="21">
        <f>T$79-T17</f>
        <v>-67.74000000000012</v>
      </c>
      <c r="AD17" s="21">
        <f t="shared" si="9"/>
        <v>-232.34000000000012</v>
      </c>
      <c r="AE17" s="21">
        <f>V$79-V17</f>
        <v>-81.4799999999999</v>
      </c>
      <c r="AF17" s="21">
        <f t="shared" si="10"/>
        <v>-246.0799999999999</v>
      </c>
      <c r="AH17" t="str">
        <f>TEXT(E17,"0000")&amp;" wrt "&amp;TEXT(E$79,"0000")&amp;" via "&amp;TEXT(D$79,"0000")</f>
        <v>NIS4 wrt BP0R via BP0U</v>
      </c>
      <c r="AI17" s="1">
        <f t="shared" si="11"/>
        <v>2015.0739726027398</v>
      </c>
      <c r="AJ17" s="21">
        <f t="shared" si="12"/>
        <v>-10.840000000000117</v>
      </c>
      <c r="AK17" s="21">
        <f t="shared" si="13"/>
        <v>-21.5799999999999</v>
      </c>
      <c r="AL17" s="21"/>
      <c r="AM17" s="21">
        <f t="shared" si="14"/>
        <v>-1212.7359600000004</v>
      </c>
      <c r="AN17" s="21"/>
      <c r="AO17" s="21"/>
    </row>
    <row r="18" spans="2:41" ht="15">
      <c r="B18" s="11"/>
      <c r="C18" s="11"/>
      <c r="D18" s="11"/>
      <c r="E18" s="11"/>
      <c r="F18" s="11"/>
      <c r="G18" t="s">
        <v>89</v>
      </c>
      <c r="I18" s="19"/>
      <c r="J18" s="1"/>
      <c r="K18" s="19"/>
      <c r="L18" s="1"/>
      <c r="P18" s="3"/>
      <c r="Q18" s="3"/>
      <c r="R18" s="3"/>
      <c r="S18" s="21"/>
      <c r="T18" s="21"/>
      <c r="U18" s="21"/>
      <c r="V18" s="21"/>
      <c r="Y18" s="1"/>
      <c r="Z18" s="9"/>
      <c r="AA18" s="9"/>
      <c r="AB18" s="9"/>
      <c r="AC18" s="21"/>
      <c r="AD18" s="21"/>
      <c r="AE18" s="21"/>
      <c r="AF18" s="21"/>
      <c r="AI18" s="1"/>
      <c r="AJ18" s="21"/>
      <c r="AK18" s="21"/>
      <c r="AL18" s="21"/>
      <c r="AM18" s="21"/>
      <c r="AN18" s="21"/>
      <c r="AO18" s="21"/>
    </row>
    <row r="19" spans="1:41" ht="15">
      <c r="A19" t="s">
        <v>95</v>
      </c>
      <c r="B19" s="11"/>
      <c r="C19" s="11"/>
      <c r="D19" s="11"/>
      <c r="E19" s="11"/>
      <c r="F19" s="11"/>
      <c r="I19" s="19"/>
      <c r="J19" s="1"/>
      <c r="K19" s="19"/>
      <c r="L19" s="1"/>
      <c r="P19" s="3"/>
      <c r="Q19" s="3"/>
      <c r="R19" s="3"/>
      <c r="S19" s="21"/>
      <c r="T19" s="21"/>
      <c r="U19" s="21"/>
      <c r="V19" s="21"/>
      <c r="Y19" s="1"/>
      <c r="Z19" s="9"/>
      <c r="AA19" s="9"/>
      <c r="AB19" s="9"/>
      <c r="AC19" s="21"/>
      <c r="AD19" s="21"/>
      <c r="AE19" s="21"/>
      <c r="AF19" s="21"/>
      <c r="AI19" s="1"/>
      <c r="AJ19" s="21"/>
      <c r="AK19" s="21"/>
      <c r="AL19" s="21"/>
      <c r="AM19" s="21"/>
      <c r="AN19" s="21"/>
      <c r="AO19" s="21"/>
    </row>
    <row r="20" spans="2:41" s="22" customFormat="1" ht="15">
      <c r="B20" s="23">
        <v>57067</v>
      </c>
      <c r="C20" s="23">
        <v>57076</v>
      </c>
      <c r="D20" s="23" t="s">
        <v>54</v>
      </c>
      <c r="E20" s="23" t="s">
        <v>92</v>
      </c>
      <c r="F20" s="23" t="s">
        <v>93</v>
      </c>
      <c r="G20" s="22" t="str">
        <f>TEXT(B20,"00000")&amp;"-"&amp;TEXT(C20,"00000")</f>
        <v>57067-57076</v>
      </c>
      <c r="H20" s="22" t="str">
        <f>TEXT(D20,"0000")&amp;"-"&amp;TEXT(E20,"0000")</f>
        <v>BP1C-USN6</v>
      </c>
      <c r="I20" s="24">
        <v>-31.3</v>
      </c>
      <c r="J20" s="25">
        <v>0.1</v>
      </c>
      <c r="K20" s="24">
        <v>-22.9</v>
      </c>
      <c r="L20" s="25">
        <v>0.2</v>
      </c>
      <c r="N20" s="22" t="str">
        <f>H20</f>
        <v>BP1C-USN6</v>
      </c>
      <c r="O20" s="22" t="str">
        <f>TEXT(B20,"00000")&amp;"-"&amp;TEXT(C20,"00000")</f>
        <v>57067-57076</v>
      </c>
      <c r="P20" s="26">
        <v>322.1</v>
      </c>
      <c r="Q20" s="26">
        <v>0</v>
      </c>
      <c r="R20" s="26" t="s">
        <v>26</v>
      </c>
      <c r="S20" s="28">
        <f>I20</f>
        <v>-31.3</v>
      </c>
      <c r="T20" s="28">
        <f>S20+P20-Q20</f>
        <v>290.8</v>
      </c>
      <c r="U20" s="28">
        <f>K20</f>
        <v>-22.9</v>
      </c>
      <c r="V20" s="28">
        <f>U20+P20-Q20</f>
        <v>299.20000000000005</v>
      </c>
      <c r="X20" s="22" t="str">
        <f>TEXT(E20,"0000")&amp;"-"&amp;TEXT(E$67,"0000")&amp;" via "&amp;TEXT(D$67,"0000")</f>
        <v>USN6-BP0R via BP1C</v>
      </c>
      <c r="Y20" s="25">
        <f>2014+(B20+C20-2*56658)/730</f>
        <v>2015.1328767123289</v>
      </c>
      <c r="Z20" s="27">
        <v>0</v>
      </c>
      <c r="AA20" s="27">
        <v>133.4</v>
      </c>
      <c r="AB20" s="27" t="s">
        <v>25</v>
      </c>
      <c r="AC20" s="28">
        <f>T$67-T20</f>
        <v>-362.47</v>
      </c>
      <c r="AD20" s="28">
        <f>AC20-Z20+AA20</f>
        <v>-229.07000000000002</v>
      </c>
      <c r="AE20" s="28">
        <f>V$67-V20</f>
        <v>-367.52000000000004</v>
      </c>
      <c r="AF20" s="28">
        <f>AE20-Z20+AA20</f>
        <v>-234.12000000000003</v>
      </c>
      <c r="AH20" s="22" t="str">
        <f>TEXT(E20,"0000")&amp;" wrt "&amp;TEXT(E$67,"0000")&amp;" via "&amp;TEXT(D$67,"0000")</f>
        <v>USN6 wrt BP0R via BP1C</v>
      </c>
      <c r="AI20" s="25">
        <f>Y20</f>
        <v>2015.1328767123289</v>
      </c>
      <c r="AJ20" s="28">
        <f>AD20+AJ$8</f>
        <v>-7.570000000000022</v>
      </c>
      <c r="AK20" s="28">
        <f>AF20+AK$8</f>
        <v>-9.620000000000033</v>
      </c>
      <c r="AL20" s="28"/>
      <c r="AM20" s="21">
        <f t="shared" si="14"/>
        <v>-4.400700000000004</v>
      </c>
      <c r="AN20" s="28"/>
      <c r="AO20" s="21"/>
    </row>
    <row r="21" spans="2:41" s="22" customFormat="1" ht="15">
      <c r="B21" s="23">
        <v>57067</v>
      </c>
      <c r="C21" s="23">
        <v>57076</v>
      </c>
      <c r="D21" s="23" t="s">
        <v>55</v>
      </c>
      <c r="E21" s="23" t="s">
        <v>92</v>
      </c>
      <c r="F21" s="23" t="s">
        <v>93</v>
      </c>
      <c r="G21" s="22" t="str">
        <f>TEXT(B21,"00000")&amp;"-"&amp;TEXT(C21,"00000")</f>
        <v>57067-57076</v>
      </c>
      <c r="H21" s="22" t="str">
        <f>TEXT(D21,"0000")&amp;"-"&amp;TEXT(E21,"0000")</f>
        <v>BP0U-USN6</v>
      </c>
      <c r="I21" s="24">
        <v>-66.7</v>
      </c>
      <c r="J21" s="25">
        <v>0.1</v>
      </c>
      <c r="K21" s="24">
        <v>-58.2</v>
      </c>
      <c r="L21" s="25">
        <v>0.1</v>
      </c>
      <c r="N21" s="22" t="str">
        <f>H21</f>
        <v>BP0U-USN6</v>
      </c>
      <c r="O21" s="22" t="str">
        <f>TEXT(B21,"00000")&amp;"-"&amp;TEXT(C21,"00000")</f>
        <v>57067-57076</v>
      </c>
      <c r="P21" s="26">
        <v>118.8</v>
      </c>
      <c r="Q21" s="26">
        <v>0</v>
      </c>
      <c r="R21" s="26" t="s">
        <v>26</v>
      </c>
      <c r="S21" s="28">
        <f>I21</f>
        <v>-66.7</v>
      </c>
      <c r="T21" s="28">
        <f>S21+P21-Q21</f>
        <v>52.099999999999994</v>
      </c>
      <c r="U21" s="28">
        <f>K21</f>
        <v>-58.2</v>
      </c>
      <c r="V21" s="28">
        <f>U21+P21-Q21</f>
        <v>60.599999999999994</v>
      </c>
      <c r="X21" s="22" t="str">
        <f>TEXT(E21,"0000")&amp;"-"&amp;TEXT(E$79,"0000")&amp;" via "&amp;TEXT(D$79,"0000")</f>
        <v>USN6-BP0R via BP0U</v>
      </c>
      <c r="Y21" s="25">
        <f>2014+(B21+C21-2*56658)/730</f>
        <v>2015.1328767123289</v>
      </c>
      <c r="Z21" s="27">
        <v>0</v>
      </c>
      <c r="AA21" s="27">
        <v>133.4</v>
      </c>
      <c r="AB21" s="27" t="s">
        <v>25</v>
      </c>
      <c r="AC21" s="28">
        <f>T$79-T21</f>
        <v>-362.96000000000004</v>
      </c>
      <c r="AD21" s="28">
        <f>AC21-Z21+AA21</f>
        <v>-229.56000000000003</v>
      </c>
      <c r="AE21" s="28">
        <f>V$79-V21</f>
        <v>-368</v>
      </c>
      <c r="AF21" s="28">
        <f>AE21-Z21+AA21</f>
        <v>-234.6</v>
      </c>
      <c r="AH21" s="22" t="str">
        <f>TEXT(E21,"0000")&amp;" wrt "&amp;TEXT(E$79,"0000")&amp;" via "&amp;TEXT(D$79,"0000")</f>
        <v>USN6 wrt BP0R via BP0U</v>
      </c>
      <c r="AI21" s="25">
        <f>Y21</f>
        <v>2015.1328767123289</v>
      </c>
      <c r="AJ21" s="28">
        <f>AD21+AJ$8</f>
        <v>-8.06000000000003</v>
      </c>
      <c r="AK21" s="28">
        <f>AF21+AK$8</f>
        <v>-10.099999999999994</v>
      </c>
      <c r="AL21" s="28"/>
      <c r="AM21" s="21">
        <f t="shared" si="14"/>
        <v>-4.906160000000085</v>
      </c>
      <c r="AN21" s="28"/>
      <c r="AO21" s="21"/>
    </row>
    <row r="22" spans="2:41" s="22" customFormat="1" ht="15">
      <c r="B22" s="23">
        <v>57067</v>
      </c>
      <c r="C22" s="23">
        <v>57076</v>
      </c>
      <c r="D22" s="23" t="s">
        <v>54</v>
      </c>
      <c r="E22" s="23" t="s">
        <v>94</v>
      </c>
      <c r="F22" s="23" t="s">
        <v>93</v>
      </c>
      <c r="G22" s="22" t="str">
        <f>TEXT(B22,"00000")&amp;"-"&amp;TEXT(C22,"00000")</f>
        <v>57067-57076</v>
      </c>
      <c r="H22" s="22" t="str">
        <f>TEXT(D22,"0000")&amp;"-"&amp;TEXT(E22,"0000")</f>
        <v>BP1C-USN7</v>
      </c>
      <c r="I22" s="24">
        <v>-31.7</v>
      </c>
      <c r="J22" s="25">
        <v>0.1</v>
      </c>
      <c r="K22" s="24">
        <v>-23.3</v>
      </c>
      <c r="L22" s="25">
        <v>0.2</v>
      </c>
      <c r="N22" s="22" t="str">
        <f>H22</f>
        <v>BP1C-USN7</v>
      </c>
      <c r="O22" s="22" t="str">
        <f>TEXT(B22,"00000")&amp;"-"&amp;TEXT(C22,"00000")</f>
        <v>57067-57076</v>
      </c>
      <c r="P22" s="26">
        <v>322.1</v>
      </c>
      <c r="Q22" s="26">
        <v>0</v>
      </c>
      <c r="R22" s="26" t="s">
        <v>26</v>
      </c>
      <c r="S22" s="28">
        <f>I22</f>
        <v>-31.7</v>
      </c>
      <c r="T22" s="28">
        <f>S22+P22-Q22</f>
        <v>290.40000000000003</v>
      </c>
      <c r="U22" s="28">
        <f>K22</f>
        <v>-23.3</v>
      </c>
      <c r="V22" s="28">
        <f>U22+P22-Q22</f>
        <v>298.8</v>
      </c>
      <c r="X22" s="22" t="str">
        <f>TEXT(E22,"0000")&amp;"-"&amp;TEXT(E$67,"0000")&amp;" via "&amp;TEXT(D$67,"0000")</f>
        <v>USN7-BP0R via BP1C</v>
      </c>
      <c r="Y22" s="25">
        <f>2014+(B22+C22-2*56658)/730</f>
        <v>2015.1328767123289</v>
      </c>
      <c r="Z22" s="27">
        <v>0</v>
      </c>
      <c r="AA22" s="27">
        <v>133.4</v>
      </c>
      <c r="AB22" s="27" t="s">
        <v>25</v>
      </c>
      <c r="AC22" s="28">
        <f>T$67-T22</f>
        <v>-362.07000000000005</v>
      </c>
      <c r="AD22" s="28">
        <f>AC22-Z22+AA22</f>
        <v>-228.67000000000004</v>
      </c>
      <c r="AE22" s="28">
        <f>V$67-V22</f>
        <v>-367.12</v>
      </c>
      <c r="AF22" s="28">
        <f>AE22-Z22+AA22</f>
        <v>-233.72</v>
      </c>
      <c r="AH22" s="22" t="str">
        <f>TEXT(E22,"0000")&amp;" wrt "&amp;TEXT(E$67,"0000")&amp;" via "&amp;TEXT(D$67,"0000")</f>
        <v>USN7 wrt BP0R via BP1C</v>
      </c>
      <c r="AI22" s="25">
        <f>Y22</f>
        <v>2015.1328767123289</v>
      </c>
      <c r="AJ22" s="28">
        <f>AD22+AJ$8</f>
        <v>-7.170000000000044</v>
      </c>
      <c r="AK22" s="28">
        <f>AF22+AK$8</f>
        <v>-9.219999999999999</v>
      </c>
      <c r="AL22" s="28"/>
      <c r="AM22" s="21">
        <f t="shared" si="14"/>
        <v>-4.000700000000114</v>
      </c>
      <c r="AN22" s="28"/>
      <c r="AO22" s="21"/>
    </row>
    <row r="23" spans="2:41" s="22" customFormat="1" ht="15">
      <c r="B23" s="23">
        <v>57067</v>
      </c>
      <c r="C23" s="23">
        <v>57076</v>
      </c>
      <c r="D23" s="23" t="s">
        <v>55</v>
      </c>
      <c r="E23" s="23" t="s">
        <v>94</v>
      </c>
      <c r="F23" s="23" t="s">
        <v>93</v>
      </c>
      <c r="G23" s="22" t="str">
        <f>TEXT(B23,"00000")&amp;"-"&amp;TEXT(C23,"00000")</f>
        <v>57067-57076</v>
      </c>
      <c r="H23" s="22" t="str">
        <f>TEXT(D23,"0000")&amp;"-"&amp;TEXT(E23,"0000")</f>
        <v>BP0U-USN7</v>
      </c>
      <c r="I23" s="24">
        <v>-67.1</v>
      </c>
      <c r="J23" s="25">
        <v>0.1</v>
      </c>
      <c r="K23" s="24">
        <v>-58.6</v>
      </c>
      <c r="L23" s="25">
        <v>0.1</v>
      </c>
      <c r="N23" s="22" t="str">
        <f>H23</f>
        <v>BP0U-USN7</v>
      </c>
      <c r="O23" s="22" t="str">
        <f>TEXT(B23,"00000")&amp;"-"&amp;TEXT(C23,"00000")</f>
        <v>57067-57076</v>
      </c>
      <c r="P23" s="26">
        <v>118.8</v>
      </c>
      <c r="Q23" s="26">
        <v>0</v>
      </c>
      <c r="R23" s="26" t="s">
        <v>26</v>
      </c>
      <c r="S23" s="28">
        <f>I23</f>
        <v>-67.1</v>
      </c>
      <c r="T23" s="28">
        <f>S23+P23-Q23</f>
        <v>51.7</v>
      </c>
      <c r="U23" s="28">
        <f>K23</f>
        <v>-58.6</v>
      </c>
      <c r="V23" s="28">
        <f>U23+P23-Q23</f>
        <v>60.199999999999996</v>
      </c>
      <c r="X23" s="22" t="str">
        <f>TEXT(E23,"0000")&amp;"-"&amp;TEXT(E$79,"0000")&amp;" via "&amp;TEXT(D$79,"0000")</f>
        <v>USN7-BP0R via BP0U</v>
      </c>
      <c r="Y23" s="25">
        <f>2014+(B23+C23-2*56658)/730</f>
        <v>2015.1328767123289</v>
      </c>
      <c r="Z23" s="27">
        <v>0</v>
      </c>
      <c r="AA23" s="27">
        <v>133.4</v>
      </c>
      <c r="AB23" s="27" t="s">
        <v>25</v>
      </c>
      <c r="AC23" s="28">
        <f>T$79-T23</f>
        <v>-362.56</v>
      </c>
      <c r="AD23" s="28">
        <f>AC23-Z23+AA23</f>
        <v>-229.16</v>
      </c>
      <c r="AE23" s="28">
        <f>V$79-V23</f>
        <v>-367.59999999999997</v>
      </c>
      <c r="AF23" s="28">
        <f>AE23-Z23+AA23</f>
        <v>-234.19999999999996</v>
      </c>
      <c r="AH23" s="22" t="str">
        <f>TEXT(E23,"0000")&amp;" wrt "&amp;TEXT(E$79,"0000")&amp;" via "&amp;TEXT(D$79,"0000")</f>
        <v>USN7 wrt BP0R via BP0U</v>
      </c>
      <c r="AI23" s="25">
        <f>Y23</f>
        <v>2015.1328767123289</v>
      </c>
      <c r="AJ23" s="28">
        <f>AD23+AJ$8</f>
        <v>-7.659999999999997</v>
      </c>
      <c r="AK23" s="28">
        <f>AF23+AK$8</f>
        <v>-9.69999999999996</v>
      </c>
      <c r="AL23" s="28"/>
      <c r="AM23" s="21">
        <f t="shared" si="14"/>
        <v>-4.506160000000049</v>
      </c>
      <c r="AN23" s="28"/>
      <c r="AO23" s="21"/>
    </row>
    <row r="24" spans="1:41" ht="15">
      <c r="A24" t="s">
        <v>96</v>
      </c>
      <c r="B24" s="11"/>
      <c r="C24" s="11"/>
      <c r="D24" s="11"/>
      <c r="E24" s="11"/>
      <c r="F24" s="11"/>
      <c r="I24" s="19"/>
      <c r="J24" s="1"/>
      <c r="K24" s="19"/>
      <c r="L24" s="1"/>
      <c r="P24" s="3"/>
      <c r="Q24" s="3"/>
      <c r="R24" s="3"/>
      <c r="S24" s="21"/>
      <c r="T24" s="21"/>
      <c r="U24" s="21"/>
      <c r="V24" s="21"/>
      <c r="Y24" s="1"/>
      <c r="Z24" s="9"/>
      <c r="AA24" s="9"/>
      <c r="AB24" s="9"/>
      <c r="AC24" s="21"/>
      <c r="AD24" s="21"/>
      <c r="AE24" s="21"/>
      <c r="AF24" s="21"/>
      <c r="AI24" s="1"/>
      <c r="AJ24" s="21"/>
      <c r="AK24" s="21"/>
      <c r="AL24" s="21"/>
      <c r="AM24" s="21"/>
      <c r="AN24" s="21"/>
      <c r="AO24" s="21"/>
    </row>
    <row r="25" spans="2:41" ht="15">
      <c r="B25" s="11">
        <v>57091</v>
      </c>
      <c r="C25" s="11">
        <v>57097</v>
      </c>
      <c r="D25" s="11" t="s">
        <v>54</v>
      </c>
      <c r="E25" s="11" t="s">
        <v>92</v>
      </c>
      <c r="F25" s="11" t="s">
        <v>93</v>
      </c>
      <c r="G25" s="16" t="str">
        <f>TEXT(B25,"00000")&amp;"-"&amp;TEXT(C25,"00000")</f>
        <v>57091-57097</v>
      </c>
      <c r="H25" t="str">
        <f>TEXT(D25,"0000")&amp;"-"&amp;TEXT(E25,"0000")</f>
        <v>BP1C-USN6</v>
      </c>
      <c r="I25" s="19">
        <v>-31.54</v>
      </c>
      <c r="J25" s="1">
        <v>0.1</v>
      </c>
      <c r="K25" s="19">
        <v>-22.97</v>
      </c>
      <c r="L25" s="1">
        <v>0.1</v>
      </c>
      <c r="N25" t="str">
        <f>H25</f>
        <v>BP1C-USN6</v>
      </c>
      <c r="O25" t="str">
        <f>TEXT(B25,"00000")&amp;"-"&amp;TEXT(C25,"00000")</f>
        <v>57091-57097</v>
      </c>
      <c r="P25" s="3">
        <v>322.1</v>
      </c>
      <c r="Q25" s="3">
        <v>0</v>
      </c>
      <c r="R25" s="3" t="s">
        <v>26</v>
      </c>
      <c r="S25" s="21">
        <f>I25</f>
        <v>-31.54</v>
      </c>
      <c r="T25" s="21">
        <f>S25+P25-Q25</f>
        <v>290.56</v>
      </c>
      <c r="U25" s="21">
        <f>K25</f>
        <v>-22.97</v>
      </c>
      <c r="V25" s="21">
        <f>U25+P25-Q25</f>
        <v>299.13</v>
      </c>
      <c r="X25" t="str">
        <f>TEXT(E25,"0000")&amp;"-"&amp;TEXT(E$67,"0000")&amp;" via "&amp;TEXT(D$67,"0000")</f>
        <v>USN6-BP0R via BP1C</v>
      </c>
      <c r="Y25" s="1">
        <f>2014+(B25+C25-2*56658)/730</f>
        <v>2015.194520547945</v>
      </c>
      <c r="Z25" s="9">
        <v>0</v>
      </c>
      <c r="AA25" s="9">
        <v>133.4</v>
      </c>
      <c r="AB25" s="9" t="s">
        <v>25</v>
      </c>
      <c r="AC25" s="21">
        <f>T$67-T25</f>
        <v>-362.23</v>
      </c>
      <c r="AD25" s="21">
        <f>AC25-Z25+AA25</f>
        <v>-228.83</v>
      </c>
      <c r="AE25" s="21">
        <f>V$67-V25</f>
        <v>-367.45</v>
      </c>
      <c r="AF25" s="21">
        <f>AE25-Z25+AA25</f>
        <v>-234.04999999999998</v>
      </c>
      <c r="AH25" t="str">
        <f>TEXT(E25,"0000")&amp;" wrt "&amp;TEXT(E$67,"0000")&amp;" via "&amp;TEXT(D$67,"0000")</f>
        <v>USN6 wrt BP0R via BP1C</v>
      </c>
      <c r="AI25" s="1">
        <f>Y25</f>
        <v>2015.194520547945</v>
      </c>
      <c r="AJ25" s="21">
        <f>AD25+AJ$8</f>
        <v>-7.3300000000000125</v>
      </c>
      <c r="AK25" s="21">
        <f>AF25+AK$8</f>
        <v>-9.549999999999983</v>
      </c>
      <c r="AL25" s="21"/>
      <c r="AM25" s="21">
        <f t="shared" si="14"/>
        <v>-3.8978800000000575</v>
      </c>
      <c r="AN25" s="21"/>
      <c r="AO25" s="21"/>
    </row>
    <row r="26" spans="2:41" ht="15">
      <c r="B26" s="11">
        <v>57091</v>
      </c>
      <c r="C26" s="11">
        <v>57097</v>
      </c>
      <c r="D26" s="11" t="s">
        <v>55</v>
      </c>
      <c r="E26" s="11" t="s">
        <v>92</v>
      </c>
      <c r="F26" s="11" t="s">
        <v>93</v>
      </c>
      <c r="G26" s="16" t="str">
        <f>TEXT(B26,"00000")&amp;"-"&amp;TEXT(C26,"00000")</f>
        <v>57091-57097</v>
      </c>
      <c r="H26" t="str">
        <f>TEXT(D26,"0000")&amp;"-"&amp;TEXT(E26,"0000")</f>
        <v>BP0U-USN6</v>
      </c>
      <c r="I26" s="19">
        <v>-67.18</v>
      </c>
      <c r="J26" s="1">
        <v>0.1</v>
      </c>
      <c r="K26" s="19">
        <v>-58.41</v>
      </c>
      <c r="L26" s="1">
        <v>0.1</v>
      </c>
      <c r="N26" t="str">
        <f>H26</f>
        <v>BP0U-USN6</v>
      </c>
      <c r="O26" t="str">
        <f>TEXT(B26,"00000")&amp;"-"&amp;TEXT(C26,"00000")</f>
        <v>57091-57097</v>
      </c>
      <c r="P26" s="3">
        <v>118.8</v>
      </c>
      <c r="Q26" s="3">
        <v>0</v>
      </c>
      <c r="R26" s="3" t="s">
        <v>26</v>
      </c>
      <c r="S26" s="21">
        <f>I26</f>
        <v>-67.18</v>
      </c>
      <c r="T26" s="21">
        <f>S26+P26-Q26</f>
        <v>51.61999999999999</v>
      </c>
      <c r="U26" s="21">
        <f>K26</f>
        <v>-58.41</v>
      </c>
      <c r="V26" s="21">
        <f>U26+P26-Q26</f>
        <v>60.39</v>
      </c>
      <c r="X26" t="str">
        <f>TEXT(E26,"0000")&amp;"-"&amp;TEXT(E$79,"0000")&amp;" via "&amp;TEXT(D$79,"0000")</f>
        <v>USN6-BP0R via BP0U</v>
      </c>
      <c r="Y26" s="1">
        <f>2014+(B26+C26-2*56658)/730</f>
        <v>2015.194520547945</v>
      </c>
      <c r="Z26" s="9">
        <v>0</v>
      </c>
      <c r="AA26" s="9">
        <v>133.4</v>
      </c>
      <c r="AB26" s="9" t="s">
        <v>25</v>
      </c>
      <c r="AC26" s="21">
        <f>T$79-T26</f>
        <v>-362.48</v>
      </c>
      <c r="AD26" s="21">
        <f>AC26-Z26+AA26</f>
        <v>-229.08</v>
      </c>
      <c r="AE26" s="21">
        <f>V$79-V26</f>
        <v>-367.78999999999996</v>
      </c>
      <c r="AF26" s="21">
        <f>AE26-Z26+AA26</f>
        <v>-234.38999999999996</v>
      </c>
      <c r="AH26" t="str">
        <f>TEXT(E26,"0000")&amp;" wrt "&amp;TEXT(E$79,"0000")&amp;" via "&amp;TEXT(D$79,"0000")</f>
        <v>USN6 wrt BP0R via BP0U</v>
      </c>
      <c r="AI26" s="1">
        <f>Y26</f>
        <v>2015.194520547945</v>
      </c>
      <c r="AJ26" s="21">
        <f>AD26+AJ$8</f>
        <v>-7.5800000000000125</v>
      </c>
      <c r="AK26" s="21">
        <f>AF26+AK$8</f>
        <v>-9.889999999999958</v>
      </c>
      <c r="AL26" s="21"/>
      <c r="AM26" s="21">
        <f t="shared" si="14"/>
        <v>-4.008740000000094</v>
      </c>
      <c r="AN26" s="21"/>
      <c r="AO26" s="21"/>
    </row>
    <row r="27" spans="2:41" ht="15">
      <c r="B27" s="11">
        <v>57091</v>
      </c>
      <c r="C27" s="11">
        <v>57097</v>
      </c>
      <c r="D27" s="11" t="s">
        <v>54</v>
      </c>
      <c r="E27" s="11" t="s">
        <v>94</v>
      </c>
      <c r="F27" s="11" t="s">
        <v>93</v>
      </c>
      <c r="G27" s="16" t="str">
        <f>TEXT(B27,"00000")&amp;"-"&amp;TEXT(C27,"00000")</f>
        <v>57091-57097</v>
      </c>
      <c r="H27" t="str">
        <f>TEXT(D27,"0000")&amp;"-"&amp;TEXT(E27,"0000")</f>
        <v>BP1C-USN7</v>
      </c>
      <c r="I27" s="19">
        <v>-31.92</v>
      </c>
      <c r="J27" s="1">
        <v>0.1</v>
      </c>
      <c r="K27" s="19">
        <v>-23.41</v>
      </c>
      <c r="L27" s="1">
        <v>0.1</v>
      </c>
      <c r="N27" t="str">
        <f>H27</f>
        <v>BP1C-USN7</v>
      </c>
      <c r="O27" t="str">
        <f>TEXT(B27,"00000")&amp;"-"&amp;TEXT(C27,"00000")</f>
        <v>57091-57097</v>
      </c>
      <c r="P27" s="3">
        <v>322.1</v>
      </c>
      <c r="Q27" s="3">
        <v>0</v>
      </c>
      <c r="R27" s="3" t="s">
        <v>26</v>
      </c>
      <c r="S27" s="21">
        <f>I27</f>
        <v>-31.92</v>
      </c>
      <c r="T27" s="21">
        <f>S27+P27-Q27</f>
        <v>290.18</v>
      </c>
      <c r="U27" s="21">
        <f>K27</f>
        <v>-23.41</v>
      </c>
      <c r="V27" s="21">
        <f>U27+P27-Q27</f>
        <v>298.69</v>
      </c>
      <c r="X27" t="str">
        <f>TEXT(E27,"0000")&amp;"-"&amp;TEXT(E$67,"0000")&amp;" via "&amp;TEXT(D$67,"0000")</f>
        <v>USN7-BP0R via BP1C</v>
      </c>
      <c r="Y27" s="1">
        <f>2014+(B27+C27-2*56658)/730</f>
        <v>2015.194520547945</v>
      </c>
      <c r="Z27" s="9">
        <v>0</v>
      </c>
      <c r="AA27" s="9">
        <v>133.4</v>
      </c>
      <c r="AB27" s="9" t="s">
        <v>25</v>
      </c>
      <c r="AC27" s="21">
        <f>T$67-T27</f>
        <v>-361.85</v>
      </c>
      <c r="AD27" s="21">
        <f>AC27-Z27+AA27</f>
        <v>-228.45000000000002</v>
      </c>
      <c r="AE27" s="21">
        <f>V$67-V27</f>
        <v>-367.01</v>
      </c>
      <c r="AF27" s="21">
        <f>AE27-Z27+AA27</f>
        <v>-233.60999999999999</v>
      </c>
      <c r="AH27" t="str">
        <f>TEXT(E27,"0000")&amp;" wrt "&amp;TEXT(E$67,"0000")&amp;" via "&amp;TEXT(D$67,"0000")</f>
        <v>USN7 wrt BP0R via BP1C</v>
      </c>
      <c r="AI27" s="1">
        <f>Y27</f>
        <v>2015.194520547945</v>
      </c>
      <c r="AJ27" s="21">
        <f>AD27+AJ$8</f>
        <v>-6.950000000000017</v>
      </c>
      <c r="AK27" s="21">
        <f>AF27+AK$8</f>
        <v>-9.109999999999985</v>
      </c>
      <c r="AL27" s="21"/>
      <c r="AM27" s="21">
        <f t="shared" si="14"/>
        <v>-3.610640000000066</v>
      </c>
      <c r="AN27" s="21"/>
      <c r="AO27" s="21"/>
    </row>
    <row r="28" spans="2:41" ht="15">
      <c r="B28" s="11">
        <v>57091</v>
      </c>
      <c r="C28" s="11">
        <v>57097</v>
      </c>
      <c r="D28" s="11" t="s">
        <v>55</v>
      </c>
      <c r="E28" s="11" t="s">
        <v>94</v>
      </c>
      <c r="F28" s="11" t="s">
        <v>93</v>
      </c>
      <c r="G28" s="16" t="str">
        <f>TEXT(B28,"00000")&amp;"-"&amp;TEXT(C28,"00000")</f>
        <v>57091-57097</v>
      </c>
      <c r="H28" t="str">
        <f>TEXT(D28,"0000")&amp;"-"&amp;TEXT(E28,"0000")</f>
        <v>BP0U-USN7</v>
      </c>
      <c r="I28" s="19">
        <v>-67.6</v>
      </c>
      <c r="J28" s="1">
        <v>0.1</v>
      </c>
      <c r="K28" s="19">
        <v>-58.88</v>
      </c>
      <c r="L28" s="1">
        <v>0.1</v>
      </c>
      <c r="N28" t="str">
        <f>H28</f>
        <v>BP0U-USN7</v>
      </c>
      <c r="O28" t="str">
        <f>TEXT(B28,"00000")&amp;"-"&amp;TEXT(C28,"00000")</f>
        <v>57091-57097</v>
      </c>
      <c r="P28" s="3">
        <v>118.8</v>
      </c>
      <c r="Q28" s="3">
        <v>0</v>
      </c>
      <c r="R28" s="3" t="s">
        <v>26</v>
      </c>
      <c r="S28" s="21">
        <f>I28</f>
        <v>-67.6</v>
      </c>
      <c r="T28" s="21">
        <f>S28+P28-Q28</f>
        <v>51.2</v>
      </c>
      <c r="U28" s="21">
        <f>K28</f>
        <v>-58.88</v>
      </c>
      <c r="V28" s="21">
        <f>U28+P28-Q28</f>
        <v>59.919999999999995</v>
      </c>
      <c r="X28" t="str">
        <f>TEXT(E28,"0000")&amp;"-"&amp;TEXT(E$79,"0000")&amp;" via "&amp;TEXT(D$79,"0000")</f>
        <v>USN7-BP0R via BP0U</v>
      </c>
      <c r="Y28" s="1">
        <f>2014+(B28+C28-2*56658)/730</f>
        <v>2015.194520547945</v>
      </c>
      <c r="Z28" s="9">
        <v>0</v>
      </c>
      <c r="AA28" s="9">
        <v>133.4</v>
      </c>
      <c r="AB28" s="9" t="s">
        <v>25</v>
      </c>
      <c r="AC28" s="21">
        <f>T$79-T28</f>
        <v>-362.06</v>
      </c>
      <c r="AD28" s="21">
        <f>AC28-Z28+AA28</f>
        <v>-228.66</v>
      </c>
      <c r="AE28" s="21">
        <f>V$79-V28</f>
        <v>-367.32</v>
      </c>
      <c r="AF28" s="21">
        <f>AE28-Z28+AA28</f>
        <v>-233.92</v>
      </c>
      <c r="AH28" t="str">
        <f>TEXT(E28,"0000")&amp;" wrt "&amp;TEXT(E$79,"0000")&amp;" via "&amp;TEXT(D$79,"0000")</f>
        <v>USN7 wrt BP0R via BP0U</v>
      </c>
      <c r="AI28" s="1">
        <f>Y28</f>
        <v>2015.194520547945</v>
      </c>
      <c r="AJ28" s="21">
        <f>AD28+AJ$8</f>
        <v>-7.159999999999997</v>
      </c>
      <c r="AK28" s="21">
        <f>AF28+AK$8</f>
        <v>-9.419999999999987</v>
      </c>
      <c r="AL28" s="21"/>
      <c r="AM28" s="21">
        <f t="shared" si="14"/>
        <v>-3.6660400000000077</v>
      </c>
      <c r="AN28" s="21"/>
      <c r="AO28" s="21"/>
    </row>
    <row r="29" spans="2:41" ht="15">
      <c r="B29" s="11"/>
      <c r="C29" s="11"/>
      <c r="D29" s="11"/>
      <c r="E29" s="11"/>
      <c r="F29" s="11"/>
      <c r="G29" s="16"/>
      <c r="I29" s="19"/>
      <c r="J29" s="1"/>
      <c r="K29" s="19"/>
      <c r="L29" s="1"/>
      <c r="P29" s="3"/>
      <c r="Q29" s="3"/>
      <c r="R29" s="3"/>
      <c r="S29" s="21"/>
      <c r="T29" s="21"/>
      <c r="U29" s="21"/>
      <c r="V29" s="21"/>
      <c r="Y29" s="1"/>
      <c r="Z29" s="9"/>
      <c r="AA29" s="9"/>
      <c r="AB29" s="9"/>
      <c r="AC29" s="21"/>
      <c r="AD29" s="21"/>
      <c r="AE29" s="21"/>
      <c r="AF29" s="21"/>
      <c r="AI29" s="1"/>
      <c r="AJ29" s="21"/>
      <c r="AK29" s="21"/>
      <c r="AL29" s="21"/>
      <c r="AM29" s="21"/>
      <c r="AN29" s="21"/>
      <c r="AO29" s="21"/>
    </row>
    <row r="30" spans="1:41" ht="15">
      <c r="A30" t="s">
        <v>99</v>
      </c>
      <c r="B30" s="11"/>
      <c r="C30" s="11"/>
      <c r="D30" s="11"/>
      <c r="E30" s="11"/>
      <c r="F30" s="11"/>
      <c r="G30" s="16"/>
      <c r="I30" s="19"/>
      <c r="J30" s="1"/>
      <c r="K30" s="19"/>
      <c r="L30" s="1"/>
      <c r="P30" s="3"/>
      <c r="Q30" s="3"/>
      <c r="R30" s="3"/>
      <c r="S30" s="21"/>
      <c r="T30" s="21"/>
      <c r="U30" s="21"/>
      <c r="V30" s="21"/>
      <c r="Y30" s="1"/>
      <c r="Z30" s="9"/>
      <c r="AA30" s="9"/>
      <c r="AB30" s="9"/>
      <c r="AC30" s="21"/>
      <c r="AD30" s="21"/>
      <c r="AE30" s="21"/>
      <c r="AF30" s="21"/>
      <c r="AI30" s="1"/>
      <c r="AJ30" s="21"/>
      <c r="AK30" s="21"/>
      <c r="AL30" s="21"/>
      <c r="AM30" s="21"/>
      <c r="AN30" s="21"/>
      <c r="AO30" s="21"/>
    </row>
    <row r="31" spans="2:41" ht="15">
      <c r="B31" s="11">
        <v>57140</v>
      </c>
      <c r="C31" s="11">
        <v>57147</v>
      </c>
      <c r="D31" s="11" t="s">
        <v>54</v>
      </c>
      <c r="E31" s="11" t="s">
        <v>60</v>
      </c>
      <c r="F31" s="11" t="s">
        <v>34</v>
      </c>
      <c r="G31" s="16" t="str">
        <f aca="true" t="shared" si="15" ref="G31:G36">TEXT(B31,"00000")&amp;"-"&amp;TEXT(C31,"00000")</f>
        <v>57140-57147</v>
      </c>
      <c r="H31" t="str">
        <f aca="true" t="shared" si="16" ref="H31:H36">TEXT(D31,"0000")&amp;"-"&amp;TEXT(E31,"0000")</f>
        <v>BP1C-OPMT/1</v>
      </c>
      <c r="I31" s="19">
        <v>-304.58</v>
      </c>
      <c r="J31" s="1">
        <v>0.1</v>
      </c>
      <c r="K31" s="19">
        <v>-310.67</v>
      </c>
      <c r="L31" s="1">
        <v>0.1</v>
      </c>
      <c r="N31" t="str">
        <f aca="true" t="shared" si="17" ref="N31:N36">H31</f>
        <v>BP1C-OPMT/1</v>
      </c>
      <c r="O31" t="str">
        <f aca="true" t="shared" si="18" ref="O31:O36">TEXT(B31,"00000")&amp;"-"&amp;TEXT(C31,"00000")</f>
        <v>57140-57147</v>
      </c>
      <c r="P31" s="3">
        <v>222.8</v>
      </c>
      <c r="Q31" s="3">
        <v>100.1</v>
      </c>
      <c r="R31" s="3"/>
      <c r="S31" s="21">
        <f aca="true" t="shared" si="19" ref="S31:S36">I31</f>
        <v>-304.58</v>
      </c>
      <c r="T31" s="21">
        <f aca="true" t="shared" si="20" ref="T31:T36">S31+P31-Q31</f>
        <v>-181.87999999999997</v>
      </c>
      <c r="U31" s="21">
        <f aca="true" t="shared" si="21" ref="U31:U36">K31</f>
        <v>-310.67</v>
      </c>
      <c r="V31" s="21">
        <f aca="true" t="shared" si="22" ref="V31:V36">U31+P31-Q31</f>
        <v>-187.97</v>
      </c>
      <c r="X31" t="str">
        <f>TEXT(E31,"0000")&amp;"-"&amp;TEXT(E$67,"0000")&amp;" via "&amp;TEXT(D$67,"0000")</f>
        <v>OPMT/1-BP0R via BP1C</v>
      </c>
      <c r="Y31" s="1">
        <f aca="true" t="shared" si="23" ref="Y31:Y36">2014+(B31+C31-2*56658)/730</f>
        <v>2015.3301369863013</v>
      </c>
      <c r="Z31" s="9">
        <v>156.5</v>
      </c>
      <c r="AA31" s="9">
        <v>133.4</v>
      </c>
      <c r="AB31" s="9"/>
      <c r="AC31" s="21">
        <f>T$67-T31</f>
        <v>110.20999999999997</v>
      </c>
      <c r="AD31" s="21">
        <f aca="true" t="shared" si="24" ref="AD31:AD36">AC31-Z31+AA31</f>
        <v>87.10999999999997</v>
      </c>
      <c r="AE31" s="21">
        <f>V$67-V31</f>
        <v>119.65</v>
      </c>
      <c r="AF31" s="21">
        <f aca="true" t="shared" si="25" ref="AF31:AF36">AE31-Z31+AA31</f>
        <v>96.55000000000001</v>
      </c>
      <c r="AH31" t="str">
        <f>TEXT(E31,"0000")&amp;" wrt "&amp;TEXT(E$67,"0000")&amp;" via "&amp;TEXT(D$67,"0000")</f>
        <v>OPMT/1 wrt BP0R via BP1C</v>
      </c>
      <c r="AI31" s="1">
        <f aca="true" t="shared" si="26" ref="AI31:AI36">Y31</f>
        <v>2015.3301369863013</v>
      </c>
      <c r="AJ31" s="21">
        <f aca="true" t="shared" si="27" ref="AJ31:AJ36">AD31+AJ$8</f>
        <v>308.60999999999996</v>
      </c>
      <c r="AK31" s="21">
        <f aca="true" t="shared" si="28" ref="AK31:AK36">AF31+AK$8</f>
        <v>321.05</v>
      </c>
      <c r="AL31" s="21"/>
      <c r="AM31" s="21">
        <f t="shared" si="14"/>
        <v>345.77775999999983</v>
      </c>
      <c r="AN31" s="21"/>
      <c r="AO31" s="21"/>
    </row>
    <row r="32" spans="2:41" ht="15">
      <c r="B32" s="11">
        <v>57140</v>
      </c>
      <c r="C32" s="11">
        <v>57147</v>
      </c>
      <c r="D32" s="11" t="s">
        <v>55</v>
      </c>
      <c r="E32" s="11" t="s">
        <v>60</v>
      </c>
      <c r="F32" s="11" t="s">
        <v>34</v>
      </c>
      <c r="G32" s="16" t="str">
        <f t="shared" si="15"/>
        <v>57140-57147</v>
      </c>
      <c r="H32" t="str">
        <f t="shared" si="16"/>
        <v>BP0U-OPMT/1</v>
      </c>
      <c r="I32" s="19">
        <v>-346.6</v>
      </c>
      <c r="J32" s="1">
        <v>0.1</v>
      </c>
      <c r="K32" s="19">
        <v>-352.47</v>
      </c>
      <c r="L32" s="1">
        <v>0.1</v>
      </c>
      <c r="N32" t="str">
        <f t="shared" si="17"/>
        <v>BP0U-OPMT/1</v>
      </c>
      <c r="O32" t="str">
        <f t="shared" si="18"/>
        <v>57140-57147</v>
      </c>
      <c r="P32" s="3">
        <v>26.1</v>
      </c>
      <c r="Q32" s="3">
        <v>100.1</v>
      </c>
      <c r="R32" s="3"/>
      <c r="S32" s="21">
        <f t="shared" si="19"/>
        <v>-346.6</v>
      </c>
      <c r="T32" s="21">
        <f t="shared" si="20"/>
        <v>-420.6</v>
      </c>
      <c r="U32" s="21">
        <f t="shared" si="21"/>
        <v>-352.47</v>
      </c>
      <c r="V32" s="21">
        <f t="shared" si="22"/>
        <v>-426.47</v>
      </c>
      <c r="X32" t="str">
        <f>TEXT(E32,"0000")&amp;"-"&amp;TEXT(E$79,"0000")&amp;" via "&amp;TEXT(D$79,"0000")</f>
        <v>OPMT/1-BP0R via BP0U</v>
      </c>
      <c r="Y32" s="1">
        <f t="shared" si="23"/>
        <v>2015.3301369863013</v>
      </c>
      <c r="Z32" s="9">
        <v>156.5</v>
      </c>
      <c r="AA32" s="9">
        <v>133.4</v>
      </c>
      <c r="AB32" s="9"/>
      <c r="AC32" s="21">
        <f>T$79-T32</f>
        <v>109.74000000000001</v>
      </c>
      <c r="AD32" s="21">
        <f t="shared" si="24"/>
        <v>86.64000000000001</v>
      </c>
      <c r="AE32" s="21">
        <f>V$79-V32</f>
        <v>119.07000000000005</v>
      </c>
      <c r="AF32" s="21">
        <f t="shared" si="25"/>
        <v>95.97000000000006</v>
      </c>
      <c r="AH32" t="str">
        <f>TEXT(E32,"0000")&amp;" wrt "&amp;TEXT(E$79,"0000")&amp;" via "&amp;TEXT(D$79,"0000")</f>
        <v>OPMT/1 wrt BP0R via BP0U</v>
      </c>
      <c r="AI32" s="1">
        <f t="shared" si="26"/>
        <v>2015.3301369863013</v>
      </c>
      <c r="AJ32" s="21">
        <f t="shared" si="27"/>
        <v>308.14</v>
      </c>
      <c r="AK32" s="21">
        <f t="shared" si="28"/>
        <v>320.47</v>
      </c>
      <c r="AL32" s="21"/>
      <c r="AM32" s="21">
        <f t="shared" si="14"/>
        <v>345.47781999999984</v>
      </c>
      <c r="AN32" s="21"/>
      <c r="AO32" s="21"/>
    </row>
    <row r="33" spans="2:41" ht="15">
      <c r="B33" s="11">
        <v>57140</v>
      </c>
      <c r="C33" s="11">
        <v>57147</v>
      </c>
      <c r="D33" s="11" t="s">
        <v>54</v>
      </c>
      <c r="E33" s="11" t="s">
        <v>101</v>
      </c>
      <c r="F33" s="11" t="s">
        <v>34</v>
      </c>
      <c r="G33" s="16" t="str">
        <f t="shared" si="15"/>
        <v>57140-57147</v>
      </c>
      <c r="H33" t="str">
        <f t="shared" si="16"/>
        <v>BP1C-OPM7/1</v>
      </c>
      <c r="I33" s="19">
        <v>-80.61</v>
      </c>
      <c r="J33" s="1">
        <v>0.1</v>
      </c>
      <c r="K33" s="19">
        <v>-78.5</v>
      </c>
      <c r="L33" s="1">
        <v>0.1</v>
      </c>
      <c r="N33" t="str">
        <f t="shared" si="17"/>
        <v>BP1C-OPM7/1</v>
      </c>
      <c r="O33" t="str">
        <f t="shared" si="18"/>
        <v>57140-57147</v>
      </c>
      <c r="P33" s="3">
        <v>222.8</v>
      </c>
      <c r="Q33" s="3">
        <v>128.1</v>
      </c>
      <c r="R33" s="3"/>
      <c r="S33" s="21">
        <f t="shared" si="19"/>
        <v>-80.61</v>
      </c>
      <c r="T33" s="21">
        <f t="shared" si="20"/>
        <v>14.090000000000003</v>
      </c>
      <c r="U33" s="21">
        <f t="shared" si="21"/>
        <v>-78.5</v>
      </c>
      <c r="V33" s="21">
        <f t="shared" si="22"/>
        <v>16.200000000000017</v>
      </c>
      <c r="X33" t="str">
        <f>TEXT(E33,"0000")&amp;"-"&amp;TEXT(E$67,"0000")&amp;" via "&amp;TEXT(D$67,"0000")</f>
        <v>OPM7/1-BP0R via BP1C</v>
      </c>
      <c r="Y33" s="1">
        <f t="shared" si="23"/>
        <v>2015.3301369863013</v>
      </c>
      <c r="Z33" s="9">
        <v>0</v>
      </c>
      <c r="AA33" s="9">
        <v>133.4</v>
      </c>
      <c r="AB33" s="9" t="s">
        <v>25</v>
      </c>
      <c r="AC33" s="21">
        <f>T$67-T33</f>
        <v>-85.76</v>
      </c>
      <c r="AD33" s="21">
        <f t="shared" si="24"/>
        <v>47.64</v>
      </c>
      <c r="AE33" s="21">
        <f>V$67-V33</f>
        <v>-84.52000000000001</v>
      </c>
      <c r="AF33" s="21">
        <f t="shared" si="25"/>
        <v>48.879999999999995</v>
      </c>
      <c r="AH33" t="str">
        <f>TEXT(E33,"0000")&amp;" wrt "&amp;TEXT(E$67,"0000")&amp;" via "&amp;TEXT(D$67,"0000")</f>
        <v>OPM7/1 wrt BP0R via BP1C</v>
      </c>
      <c r="AI33" s="1">
        <f t="shared" si="26"/>
        <v>2015.3301369863013</v>
      </c>
      <c r="AJ33" s="21">
        <f t="shared" si="27"/>
        <v>269.14</v>
      </c>
      <c r="AK33" s="21">
        <f t="shared" si="28"/>
        <v>273.38</v>
      </c>
      <c r="AL33" s="21"/>
      <c r="AM33" s="21">
        <f t="shared" si="14"/>
        <v>134.48495999999992</v>
      </c>
      <c r="AN33" s="21"/>
      <c r="AO33" s="21"/>
    </row>
    <row r="34" spans="2:41" ht="15">
      <c r="B34" s="11">
        <v>57140</v>
      </c>
      <c r="C34" s="11">
        <v>57147</v>
      </c>
      <c r="D34" s="11" t="s">
        <v>55</v>
      </c>
      <c r="E34" s="11" t="s">
        <v>101</v>
      </c>
      <c r="F34" s="11" t="s">
        <v>34</v>
      </c>
      <c r="G34" s="16" t="str">
        <f t="shared" si="15"/>
        <v>57140-57147</v>
      </c>
      <c r="H34" t="str">
        <f t="shared" si="16"/>
        <v>BP0U-OPM7/1</v>
      </c>
      <c r="I34" s="19">
        <v>-122.65</v>
      </c>
      <c r="J34" s="1">
        <v>0.1</v>
      </c>
      <c r="K34" s="19">
        <v>-120.28</v>
      </c>
      <c r="L34" s="1">
        <v>0.1</v>
      </c>
      <c r="N34" t="str">
        <f t="shared" si="17"/>
        <v>BP0U-OPM7/1</v>
      </c>
      <c r="O34" t="str">
        <f t="shared" si="18"/>
        <v>57140-57147</v>
      </c>
      <c r="P34" s="3">
        <v>26.1</v>
      </c>
      <c r="Q34" s="3">
        <v>128.1</v>
      </c>
      <c r="R34" s="3"/>
      <c r="S34" s="21">
        <f t="shared" si="19"/>
        <v>-122.65</v>
      </c>
      <c r="T34" s="21">
        <f t="shared" si="20"/>
        <v>-224.65</v>
      </c>
      <c r="U34" s="21">
        <f t="shared" si="21"/>
        <v>-120.28</v>
      </c>
      <c r="V34" s="21">
        <f t="shared" si="22"/>
        <v>-222.28</v>
      </c>
      <c r="X34" t="str">
        <f>TEXT(E34,"0000")&amp;"-"&amp;TEXT(E$79,"0000")&amp;" via "&amp;TEXT(D$79,"0000")</f>
        <v>OPM7/1-BP0R via BP0U</v>
      </c>
      <c r="Y34" s="1">
        <f t="shared" si="23"/>
        <v>2015.3301369863013</v>
      </c>
      <c r="Z34" s="9">
        <v>0</v>
      </c>
      <c r="AA34" s="9">
        <v>133.4</v>
      </c>
      <c r="AB34" s="9" t="s">
        <v>25</v>
      </c>
      <c r="AC34" s="21">
        <f>T$79-T34</f>
        <v>-86.21000000000001</v>
      </c>
      <c r="AD34" s="21">
        <f t="shared" si="24"/>
        <v>47.19</v>
      </c>
      <c r="AE34" s="21">
        <f>V$79-V34</f>
        <v>-85.11999999999998</v>
      </c>
      <c r="AF34" s="21">
        <f t="shared" si="25"/>
        <v>48.28000000000003</v>
      </c>
      <c r="AH34" t="str">
        <f>TEXT(E34,"0000")&amp;" wrt "&amp;TEXT(E$79,"0000")&amp;" via "&amp;TEXT(D$79,"0000")</f>
        <v>OPM7/1 wrt BP0R via BP0U</v>
      </c>
      <c r="AI34" s="1">
        <f t="shared" si="26"/>
        <v>2015.3301369863013</v>
      </c>
      <c r="AJ34" s="21">
        <f t="shared" si="27"/>
        <v>268.69</v>
      </c>
      <c r="AK34" s="21">
        <f t="shared" si="28"/>
        <v>272.78000000000003</v>
      </c>
      <c r="AL34" s="21"/>
      <c r="AM34" s="21">
        <f t="shared" si="14"/>
        <v>134.26685999999987</v>
      </c>
      <c r="AN34" s="21"/>
      <c r="AO34" s="21"/>
    </row>
    <row r="35" spans="2:41" ht="15">
      <c r="B35" s="11">
        <v>57140</v>
      </c>
      <c r="C35" s="11">
        <v>57147</v>
      </c>
      <c r="D35" s="11" t="s">
        <v>54</v>
      </c>
      <c r="E35" s="11" t="s">
        <v>102</v>
      </c>
      <c r="F35" s="11" t="s">
        <v>34</v>
      </c>
      <c r="G35" s="16" t="str">
        <f t="shared" si="15"/>
        <v>57140-57147</v>
      </c>
      <c r="H35" t="str">
        <f t="shared" si="16"/>
        <v>BP1C-OPM8/1</v>
      </c>
      <c r="I35" s="19">
        <v>-84.16</v>
      </c>
      <c r="J35" s="1">
        <v>0.1</v>
      </c>
      <c r="K35" s="19">
        <v>-82.07</v>
      </c>
      <c r="L35" s="1">
        <v>0.1</v>
      </c>
      <c r="N35" t="str">
        <f t="shared" si="17"/>
        <v>BP1C-OPM8/1</v>
      </c>
      <c r="O35" t="str">
        <f t="shared" si="18"/>
        <v>57140-57147</v>
      </c>
      <c r="P35" s="3">
        <v>222.8</v>
      </c>
      <c r="Q35" s="3">
        <v>124.6</v>
      </c>
      <c r="R35" s="3"/>
      <c r="S35" s="21">
        <f t="shared" si="19"/>
        <v>-84.16</v>
      </c>
      <c r="T35" s="21">
        <f t="shared" si="20"/>
        <v>14.04000000000002</v>
      </c>
      <c r="U35" s="21">
        <f t="shared" si="21"/>
        <v>-82.07</v>
      </c>
      <c r="V35" s="21">
        <f t="shared" si="22"/>
        <v>16.130000000000024</v>
      </c>
      <c r="X35" t="str">
        <f>TEXT(E35,"0000")&amp;"-"&amp;TEXT(E$67,"0000")&amp;" via "&amp;TEXT(D$67,"0000")</f>
        <v>OPM8/1-BP0R via BP1C</v>
      </c>
      <c r="Y35" s="1">
        <f t="shared" si="23"/>
        <v>2015.3301369863013</v>
      </c>
      <c r="Z35" s="9">
        <v>0</v>
      </c>
      <c r="AA35" s="9">
        <v>133.4</v>
      </c>
      <c r="AB35" s="9" t="s">
        <v>25</v>
      </c>
      <c r="AC35" s="21">
        <f>T$67-T35</f>
        <v>-85.71000000000002</v>
      </c>
      <c r="AD35" s="21">
        <f t="shared" si="24"/>
        <v>47.68999999999998</v>
      </c>
      <c r="AE35" s="21">
        <f>V$67-V35</f>
        <v>-84.45000000000002</v>
      </c>
      <c r="AF35" s="21">
        <f t="shared" si="25"/>
        <v>48.94999999999999</v>
      </c>
      <c r="AH35" t="str">
        <f>TEXT(E35,"0000")&amp;" wrt "&amp;TEXT(E$67,"0000")&amp;" via "&amp;TEXT(D$67,"0000")</f>
        <v>OPM8/1 wrt BP0R via BP1C</v>
      </c>
      <c r="AI35" s="1">
        <f t="shared" si="26"/>
        <v>2015.3301369863013</v>
      </c>
      <c r="AJ35" s="21">
        <f t="shared" si="27"/>
        <v>269.19</v>
      </c>
      <c r="AK35" s="21">
        <f t="shared" si="28"/>
        <v>273.45</v>
      </c>
      <c r="AL35" s="21"/>
      <c r="AM35" s="21">
        <f t="shared" si="14"/>
        <v>138.00403999999995</v>
      </c>
      <c r="AN35" s="21"/>
      <c r="AO35" s="21"/>
    </row>
    <row r="36" spans="2:41" ht="15">
      <c r="B36" s="11">
        <v>57140</v>
      </c>
      <c r="C36" s="11">
        <v>57147</v>
      </c>
      <c r="D36" s="11" t="s">
        <v>55</v>
      </c>
      <c r="E36" s="11" t="s">
        <v>102</v>
      </c>
      <c r="F36" s="11" t="s">
        <v>34</v>
      </c>
      <c r="G36" s="16" t="str">
        <f t="shared" si="15"/>
        <v>57140-57147</v>
      </c>
      <c r="H36" t="str">
        <f t="shared" si="16"/>
        <v>BP0U-OPM8/1</v>
      </c>
      <c r="I36" s="19">
        <v>-126.2</v>
      </c>
      <c r="J36" s="1">
        <v>0.1</v>
      </c>
      <c r="K36" s="19">
        <v>-123.84</v>
      </c>
      <c r="L36" s="1">
        <v>0.1</v>
      </c>
      <c r="N36" t="str">
        <f t="shared" si="17"/>
        <v>BP0U-OPM8/1</v>
      </c>
      <c r="O36" t="str">
        <f t="shared" si="18"/>
        <v>57140-57147</v>
      </c>
      <c r="P36" s="3">
        <v>26.1</v>
      </c>
      <c r="Q36" s="3">
        <v>124.6</v>
      </c>
      <c r="R36" s="3"/>
      <c r="S36" s="21">
        <f t="shared" si="19"/>
        <v>-126.2</v>
      </c>
      <c r="T36" s="21">
        <f t="shared" si="20"/>
        <v>-224.7</v>
      </c>
      <c r="U36" s="21">
        <f t="shared" si="21"/>
        <v>-123.84</v>
      </c>
      <c r="V36" s="21">
        <f t="shared" si="22"/>
        <v>-222.34</v>
      </c>
      <c r="X36" t="str">
        <f>TEXT(E36,"0000")&amp;"-"&amp;TEXT(E$79,"0000")&amp;" via "&amp;TEXT(D$79,"0000")</f>
        <v>OPM8/1-BP0R via BP0U</v>
      </c>
      <c r="Y36" s="1">
        <f t="shared" si="23"/>
        <v>2015.3301369863013</v>
      </c>
      <c r="Z36" s="9">
        <v>0</v>
      </c>
      <c r="AA36" s="9">
        <v>133.4</v>
      </c>
      <c r="AB36" s="9" t="s">
        <v>25</v>
      </c>
      <c r="AC36" s="21">
        <f>T$79-T36</f>
        <v>-86.16000000000003</v>
      </c>
      <c r="AD36" s="21">
        <f t="shared" si="24"/>
        <v>47.23999999999998</v>
      </c>
      <c r="AE36" s="21">
        <f>V$79-V36</f>
        <v>-85.05999999999997</v>
      </c>
      <c r="AF36" s="21">
        <f t="shared" si="25"/>
        <v>48.34000000000003</v>
      </c>
      <c r="AH36" t="str">
        <f>TEXT(E36,"0000")&amp;" wrt "&amp;TEXT(E$79,"0000")&amp;" via "&amp;TEXT(D$79,"0000")</f>
        <v>OPM8/1 wrt BP0R via BP0U</v>
      </c>
      <c r="AI36" s="1">
        <f t="shared" si="26"/>
        <v>2015.3301369863013</v>
      </c>
      <c r="AJ36" s="21">
        <f t="shared" si="27"/>
        <v>268.74</v>
      </c>
      <c r="AK36" s="21">
        <f t="shared" si="28"/>
        <v>272.84000000000003</v>
      </c>
      <c r="AL36" s="21"/>
      <c r="AM36" s="21">
        <f t="shared" si="14"/>
        <v>137.80139999999997</v>
      </c>
      <c r="AN36" s="21"/>
      <c r="AO36" s="21"/>
    </row>
    <row r="37" spans="2:41" ht="15">
      <c r="B37" s="11"/>
      <c r="C37" s="11"/>
      <c r="D37" s="11"/>
      <c r="E37" s="11"/>
      <c r="F37" s="11"/>
      <c r="G37" s="16"/>
      <c r="I37" s="19"/>
      <c r="J37" s="1"/>
      <c r="K37" s="19"/>
      <c r="L37" s="1"/>
      <c r="P37" s="3"/>
      <c r="Q37" s="3"/>
      <c r="R37" s="3"/>
      <c r="S37" s="21"/>
      <c r="T37" s="21"/>
      <c r="U37" s="21"/>
      <c r="V37" s="21"/>
      <c r="Y37" s="1"/>
      <c r="Z37" s="9"/>
      <c r="AA37" s="9"/>
      <c r="AB37" s="9"/>
      <c r="AC37" s="21"/>
      <c r="AD37" s="21"/>
      <c r="AE37" s="21"/>
      <c r="AF37" s="21"/>
      <c r="AI37" s="1"/>
      <c r="AJ37" s="21"/>
      <c r="AK37" s="21"/>
      <c r="AL37" s="21"/>
      <c r="AM37" s="21"/>
      <c r="AN37" s="21"/>
      <c r="AO37" s="21"/>
    </row>
    <row r="38" spans="1:41" ht="15">
      <c r="A38" t="s">
        <v>100</v>
      </c>
      <c r="B38" s="11"/>
      <c r="C38" s="11"/>
      <c r="D38" s="11"/>
      <c r="E38" s="11"/>
      <c r="F38" s="11"/>
      <c r="G38" s="16"/>
      <c r="I38" s="19"/>
      <c r="J38" s="1"/>
      <c r="K38" s="19"/>
      <c r="L38" s="1"/>
      <c r="P38" s="3"/>
      <c r="Q38" s="3"/>
      <c r="R38" s="3"/>
      <c r="S38" s="21"/>
      <c r="T38" s="21"/>
      <c r="U38" s="21"/>
      <c r="V38" s="21"/>
      <c r="Y38" s="1"/>
      <c r="Z38" s="9"/>
      <c r="AA38" s="9"/>
      <c r="AB38" s="9"/>
      <c r="AC38" s="21"/>
      <c r="AD38" s="21"/>
      <c r="AE38" s="21"/>
      <c r="AF38" s="21"/>
      <c r="AI38" s="1"/>
      <c r="AJ38" s="21"/>
      <c r="AK38" s="21"/>
      <c r="AL38" s="21"/>
      <c r="AM38" s="21"/>
      <c r="AN38" s="21"/>
      <c r="AO38" s="21"/>
    </row>
    <row r="39" spans="2:41" ht="15">
      <c r="B39" s="11">
        <v>57149</v>
      </c>
      <c r="C39" s="11">
        <v>57154</v>
      </c>
      <c r="D39" s="11" t="s">
        <v>54</v>
      </c>
      <c r="E39" s="11" t="s">
        <v>61</v>
      </c>
      <c r="F39" s="11" t="s">
        <v>34</v>
      </c>
      <c r="G39" s="16" t="str">
        <f aca="true" t="shared" si="29" ref="G39:G44">TEXT(B39,"00000")&amp;"-"&amp;TEXT(C39,"00000")</f>
        <v>57149-57154</v>
      </c>
      <c r="H39" t="str">
        <f aca="true" t="shared" si="30" ref="H39:H44">TEXT(D39,"0000")&amp;"-"&amp;TEXT(E39,"0000")</f>
        <v>BP1C-OPMT/2</v>
      </c>
      <c r="I39" s="19">
        <v>-601.62</v>
      </c>
      <c r="J39" s="1">
        <v>0.1</v>
      </c>
      <c r="K39" s="19">
        <v>-607.63</v>
      </c>
      <c r="L39" s="1">
        <v>0.1</v>
      </c>
      <c r="N39" t="str">
        <f aca="true" t="shared" si="31" ref="N39:N44">H39</f>
        <v>BP1C-OPMT/2</v>
      </c>
      <c r="O39" t="str">
        <f aca="true" t="shared" si="32" ref="O39:O44">TEXT(B39,"00000")&amp;"-"&amp;TEXT(C39,"00000")</f>
        <v>57149-57154</v>
      </c>
      <c r="P39" s="3">
        <v>518.9</v>
      </c>
      <c r="Q39" s="3">
        <v>100.1</v>
      </c>
      <c r="R39" s="3"/>
      <c r="S39" s="21">
        <f aca="true" t="shared" si="33" ref="S39:S44">I39</f>
        <v>-601.62</v>
      </c>
      <c r="T39" s="21">
        <f aca="true" t="shared" si="34" ref="T39:T44">S39+P39-Q39</f>
        <v>-182.82000000000002</v>
      </c>
      <c r="U39" s="21">
        <f aca="true" t="shared" si="35" ref="U39:U44">K39</f>
        <v>-607.63</v>
      </c>
      <c r="V39" s="21">
        <f aca="true" t="shared" si="36" ref="V39:V44">U39+P39-Q39</f>
        <v>-188.83</v>
      </c>
      <c r="X39" t="str">
        <f>TEXT(E39,"0000")&amp;"-"&amp;TEXT(E$67,"0000")&amp;" via "&amp;TEXT(D$67,"0000")</f>
        <v>OPMT/2-BP0R via BP1C</v>
      </c>
      <c r="Y39" s="1">
        <f aca="true" t="shared" si="37" ref="Y39:Y44">2014+(B39+C39-2*56658)/730</f>
        <v>2015.3520547945207</v>
      </c>
      <c r="Z39" s="9">
        <v>156.5</v>
      </c>
      <c r="AA39" s="9">
        <v>133.4</v>
      </c>
      <c r="AB39" s="9"/>
      <c r="AC39" s="21">
        <f>T$67-T39</f>
        <v>111.15000000000002</v>
      </c>
      <c r="AD39" s="21">
        <f aca="true" t="shared" si="38" ref="AD39:AD44">AC39-Z39+AA39</f>
        <v>88.05000000000003</v>
      </c>
      <c r="AE39" s="21">
        <f>V$67-V39</f>
        <v>120.51000000000002</v>
      </c>
      <c r="AF39" s="21">
        <f aca="true" t="shared" si="39" ref="AF39:AF44">AE39-Z39+AA39</f>
        <v>97.41000000000003</v>
      </c>
      <c r="AH39" t="str">
        <f>TEXT(E39,"0000")&amp;" wrt "&amp;TEXT(E$67,"0000")&amp;" via "&amp;TEXT(D$67,"0000")</f>
        <v>OPMT/2 wrt BP0R via BP1C</v>
      </c>
      <c r="AI39" s="1">
        <f aca="true" t="shared" si="40" ref="AI39:AI44">Y39</f>
        <v>2015.3520547945207</v>
      </c>
      <c r="AJ39" s="21">
        <f aca="true" t="shared" si="41" ref="AJ39:AJ44">AD39+AJ$8</f>
        <v>309.55</v>
      </c>
      <c r="AK39" s="21">
        <f aca="true" t="shared" si="42" ref="AK39:AK44">AF39+AK$8</f>
        <v>321.91</v>
      </c>
      <c r="AL39" s="21"/>
      <c r="AM39" s="21">
        <f t="shared" si="14"/>
        <v>346.8414399999999</v>
      </c>
      <c r="AN39" s="21"/>
      <c r="AO39" s="21"/>
    </row>
    <row r="40" spans="2:41" ht="15">
      <c r="B40" s="11">
        <v>57149</v>
      </c>
      <c r="C40" s="11">
        <v>57154</v>
      </c>
      <c r="D40" s="11" t="s">
        <v>55</v>
      </c>
      <c r="E40" s="11" t="s">
        <v>61</v>
      </c>
      <c r="F40" s="11" t="s">
        <v>34</v>
      </c>
      <c r="G40" s="16" t="str">
        <f t="shared" si="29"/>
        <v>57149-57154</v>
      </c>
      <c r="H40" t="str">
        <f t="shared" si="30"/>
        <v>BP0U-OPMT/2</v>
      </c>
      <c r="I40" s="19">
        <v>-647.12</v>
      </c>
      <c r="J40" s="1">
        <v>0.1</v>
      </c>
      <c r="K40" s="19">
        <v>-652.81</v>
      </c>
      <c r="L40" s="1">
        <v>0.1</v>
      </c>
      <c r="N40" t="str">
        <f t="shared" si="31"/>
        <v>BP0U-OPMT/2</v>
      </c>
      <c r="O40" t="str">
        <f t="shared" si="32"/>
        <v>57149-57154</v>
      </c>
      <c r="P40" s="3">
        <v>325.6</v>
      </c>
      <c r="Q40" s="3">
        <v>100.1</v>
      </c>
      <c r="R40" s="3"/>
      <c r="S40" s="21">
        <f t="shared" si="33"/>
        <v>-647.12</v>
      </c>
      <c r="T40" s="21">
        <f t="shared" si="34"/>
        <v>-421.62</v>
      </c>
      <c r="U40" s="21">
        <f t="shared" si="35"/>
        <v>-652.81</v>
      </c>
      <c r="V40" s="21">
        <f t="shared" si="36"/>
        <v>-427.30999999999995</v>
      </c>
      <c r="X40" t="str">
        <f>TEXT(E40,"0000")&amp;"-"&amp;TEXT(E$79,"0000")&amp;" via "&amp;TEXT(D$79,"0000")</f>
        <v>OPMT/2-BP0R via BP0U</v>
      </c>
      <c r="Y40" s="1">
        <f t="shared" si="37"/>
        <v>2015.3520547945207</v>
      </c>
      <c r="Z40" s="9">
        <v>156.5</v>
      </c>
      <c r="AA40" s="9">
        <v>133.4</v>
      </c>
      <c r="AB40" s="9"/>
      <c r="AC40" s="21">
        <f>T$79-T40</f>
        <v>110.75999999999999</v>
      </c>
      <c r="AD40" s="21">
        <f t="shared" si="38"/>
        <v>87.66</v>
      </c>
      <c r="AE40" s="21">
        <f>V$79-V40</f>
        <v>119.90999999999997</v>
      </c>
      <c r="AF40" s="21">
        <f t="shared" si="39"/>
        <v>96.80999999999997</v>
      </c>
      <c r="AH40" t="str">
        <f>TEXT(E40,"0000")&amp;" wrt "&amp;TEXT(E$79,"0000")&amp;" via "&amp;TEXT(D$79,"0000")</f>
        <v>OPMT/2 wrt BP0R via BP0U</v>
      </c>
      <c r="AI40" s="1">
        <f t="shared" si="40"/>
        <v>2015.3520547945207</v>
      </c>
      <c r="AJ40" s="21">
        <f t="shared" si="41"/>
        <v>309.15999999999997</v>
      </c>
      <c r="AK40" s="21">
        <f t="shared" si="42"/>
        <v>321.30999999999995</v>
      </c>
      <c r="AL40" s="21"/>
      <c r="AM40" s="21">
        <f t="shared" si="14"/>
        <v>346.77609999999993</v>
      </c>
      <c r="AN40" s="21"/>
      <c r="AO40" s="21"/>
    </row>
    <row r="41" spans="2:41" ht="15">
      <c r="B41" s="11">
        <v>57149</v>
      </c>
      <c r="C41" s="11">
        <v>57154</v>
      </c>
      <c r="D41" s="11" t="s">
        <v>54</v>
      </c>
      <c r="E41" s="11" t="s">
        <v>103</v>
      </c>
      <c r="F41" s="11" t="s">
        <v>34</v>
      </c>
      <c r="G41" s="16" t="str">
        <f t="shared" si="29"/>
        <v>57149-57154</v>
      </c>
      <c r="H41" t="str">
        <f t="shared" si="30"/>
        <v>BP1C-OPM7/2</v>
      </c>
      <c r="I41" s="19">
        <v>-377.66</v>
      </c>
      <c r="J41" s="1">
        <v>0.1</v>
      </c>
      <c r="K41" s="19">
        <v>-375.52</v>
      </c>
      <c r="L41" s="1">
        <v>0.1</v>
      </c>
      <c r="N41" t="str">
        <f t="shared" si="31"/>
        <v>BP1C-OPM7/2</v>
      </c>
      <c r="O41" t="str">
        <f t="shared" si="32"/>
        <v>57149-57154</v>
      </c>
      <c r="P41" s="3">
        <v>518.9</v>
      </c>
      <c r="Q41" s="3">
        <v>128.1</v>
      </c>
      <c r="R41" s="3"/>
      <c r="S41" s="21">
        <f t="shared" si="33"/>
        <v>-377.66</v>
      </c>
      <c r="T41" s="21">
        <f t="shared" si="34"/>
        <v>13.139999999999958</v>
      </c>
      <c r="U41" s="21">
        <f t="shared" si="35"/>
        <v>-375.52</v>
      </c>
      <c r="V41" s="21">
        <f t="shared" si="36"/>
        <v>15.280000000000001</v>
      </c>
      <c r="X41" t="str">
        <f>TEXT(E41,"0000")&amp;"-"&amp;TEXT(E$67,"0000")&amp;" via "&amp;TEXT(D$67,"0000")</f>
        <v>OPM7/2-BP0R via BP1C</v>
      </c>
      <c r="Y41" s="1">
        <f t="shared" si="37"/>
        <v>2015.3520547945207</v>
      </c>
      <c r="Z41" s="9">
        <v>0</v>
      </c>
      <c r="AA41" s="9">
        <v>133.4</v>
      </c>
      <c r="AB41" s="9" t="s">
        <v>25</v>
      </c>
      <c r="AC41" s="21">
        <f>T$67-T41</f>
        <v>-84.80999999999996</v>
      </c>
      <c r="AD41" s="21">
        <f t="shared" si="38"/>
        <v>48.590000000000046</v>
      </c>
      <c r="AE41" s="21">
        <f>V$67-V41</f>
        <v>-83.6</v>
      </c>
      <c r="AF41" s="21">
        <f t="shared" si="39"/>
        <v>49.80000000000001</v>
      </c>
      <c r="AH41" t="str">
        <f>TEXT(E41,"0000")&amp;" wrt "&amp;TEXT(E$67,"0000")&amp;" via "&amp;TEXT(D$67,"0000")</f>
        <v>OPM7/2 wrt BP0R via BP1C</v>
      </c>
      <c r="AI41" s="1">
        <f t="shared" si="40"/>
        <v>2015.3520547945207</v>
      </c>
      <c r="AJ41" s="21">
        <f t="shared" si="41"/>
        <v>270.09000000000003</v>
      </c>
      <c r="AK41" s="21">
        <f t="shared" si="42"/>
        <v>274.3</v>
      </c>
      <c r="AL41" s="21"/>
      <c r="AM41" s="21">
        <f t="shared" si="14"/>
        <v>135.48133999999996</v>
      </c>
      <c r="AN41" s="21"/>
      <c r="AO41" s="21"/>
    </row>
    <row r="42" spans="2:41" ht="15">
      <c r="B42" s="11">
        <v>57149</v>
      </c>
      <c r="C42" s="11">
        <v>57154</v>
      </c>
      <c r="D42" s="11" t="s">
        <v>55</v>
      </c>
      <c r="E42" s="11" t="s">
        <v>103</v>
      </c>
      <c r="F42" s="11" t="s">
        <v>34</v>
      </c>
      <c r="G42" s="16" t="str">
        <f t="shared" si="29"/>
        <v>57149-57154</v>
      </c>
      <c r="H42" t="str">
        <f t="shared" si="30"/>
        <v>BP0U-OPM7/2</v>
      </c>
      <c r="I42" s="19">
        <v>-423.1</v>
      </c>
      <c r="J42" s="1">
        <v>0.1</v>
      </c>
      <c r="K42" s="19">
        <v>-420.58</v>
      </c>
      <c r="L42" s="1">
        <v>0.1</v>
      </c>
      <c r="N42" t="str">
        <f t="shared" si="31"/>
        <v>BP0U-OPM7/2</v>
      </c>
      <c r="O42" t="str">
        <f t="shared" si="32"/>
        <v>57149-57154</v>
      </c>
      <c r="P42" s="3">
        <v>325.6</v>
      </c>
      <c r="Q42" s="3">
        <v>128.1</v>
      </c>
      <c r="R42" s="3"/>
      <c r="S42" s="21">
        <f t="shared" si="33"/>
        <v>-423.1</v>
      </c>
      <c r="T42" s="21">
        <f t="shared" si="34"/>
        <v>-225.6</v>
      </c>
      <c r="U42" s="21">
        <f t="shared" si="35"/>
        <v>-420.58</v>
      </c>
      <c r="V42" s="21">
        <f t="shared" si="36"/>
        <v>-223.07999999999996</v>
      </c>
      <c r="X42" t="str">
        <f>TEXT(E42,"0000")&amp;"-"&amp;TEXT(E$79,"0000")&amp;" via "&amp;TEXT(D$79,"0000")</f>
        <v>OPM7/2-BP0R via BP0U</v>
      </c>
      <c r="Y42" s="1">
        <f t="shared" si="37"/>
        <v>2015.3520547945207</v>
      </c>
      <c r="Z42" s="9">
        <v>0</v>
      </c>
      <c r="AA42" s="9">
        <v>133.4</v>
      </c>
      <c r="AB42" s="9" t="s">
        <v>25</v>
      </c>
      <c r="AC42" s="21">
        <f>T$79-T42</f>
        <v>-85.26000000000002</v>
      </c>
      <c r="AD42" s="21">
        <f t="shared" si="38"/>
        <v>48.139999999999986</v>
      </c>
      <c r="AE42" s="21">
        <f>V$79-V42</f>
        <v>-84.32000000000002</v>
      </c>
      <c r="AF42" s="21">
        <f t="shared" si="39"/>
        <v>49.079999999999984</v>
      </c>
      <c r="AH42" t="str">
        <f>TEXT(E42,"0000")&amp;" wrt "&amp;TEXT(E$79,"0000")&amp;" via "&amp;TEXT(D$79,"0000")</f>
        <v>OPM7/2 wrt BP0R via BP0U</v>
      </c>
      <c r="AI42" s="1">
        <f t="shared" si="40"/>
        <v>2015.3520547945207</v>
      </c>
      <c r="AJ42" s="21">
        <f t="shared" si="41"/>
        <v>269.64</v>
      </c>
      <c r="AK42" s="21">
        <f t="shared" si="42"/>
        <v>273.58</v>
      </c>
      <c r="AL42" s="21"/>
      <c r="AM42" s="21">
        <f t="shared" si="14"/>
        <v>135.44875999999996</v>
      </c>
      <c r="AN42" s="21"/>
      <c r="AO42" s="21"/>
    </row>
    <row r="43" spans="2:41" ht="15">
      <c r="B43" s="11">
        <v>57149</v>
      </c>
      <c r="C43" s="11">
        <v>57154</v>
      </c>
      <c r="D43" s="11" t="s">
        <v>54</v>
      </c>
      <c r="E43" s="11" t="s">
        <v>104</v>
      </c>
      <c r="F43" s="11" t="s">
        <v>34</v>
      </c>
      <c r="G43" s="16" t="str">
        <f t="shared" si="29"/>
        <v>57149-57154</v>
      </c>
      <c r="H43" t="str">
        <f t="shared" si="30"/>
        <v>BP1C-OPM8/2</v>
      </c>
      <c r="I43" s="19">
        <v>-381.23</v>
      </c>
      <c r="J43" s="1">
        <v>0.1</v>
      </c>
      <c r="K43" s="19">
        <v>-379.1</v>
      </c>
      <c r="L43" s="1">
        <v>0.1</v>
      </c>
      <c r="N43" t="str">
        <f t="shared" si="31"/>
        <v>BP1C-OPM8/2</v>
      </c>
      <c r="O43" t="str">
        <f t="shared" si="32"/>
        <v>57149-57154</v>
      </c>
      <c r="P43" s="3">
        <v>518.9</v>
      </c>
      <c r="Q43" s="3">
        <v>124.6</v>
      </c>
      <c r="R43" s="3"/>
      <c r="S43" s="21">
        <f t="shared" si="33"/>
        <v>-381.23</v>
      </c>
      <c r="T43" s="21">
        <f t="shared" si="34"/>
        <v>13.069999999999965</v>
      </c>
      <c r="U43" s="21">
        <f t="shared" si="35"/>
        <v>-379.1</v>
      </c>
      <c r="V43" s="21">
        <f t="shared" si="36"/>
        <v>15.19999999999996</v>
      </c>
      <c r="X43" t="str">
        <f>TEXT(E43,"0000")&amp;"-"&amp;TEXT(E$67,"0000")&amp;" via "&amp;TEXT(D$67,"0000")</f>
        <v>OPM8/2-BP0R via BP1C</v>
      </c>
      <c r="Y43" s="1">
        <f t="shared" si="37"/>
        <v>2015.3520547945207</v>
      </c>
      <c r="Z43" s="9">
        <v>0</v>
      </c>
      <c r="AA43" s="9">
        <v>133.4</v>
      </c>
      <c r="AB43" s="9" t="s">
        <v>25</v>
      </c>
      <c r="AC43" s="21">
        <f>T$67-T43</f>
        <v>-84.73999999999997</v>
      </c>
      <c r="AD43" s="21">
        <f t="shared" si="38"/>
        <v>48.66000000000004</v>
      </c>
      <c r="AE43" s="21">
        <f>V$67-V43</f>
        <v>-83.51999999999995</v>
      </c>
      <c r="AF43" s="21">
        <f t="shared" si="39"/>
        <v>49.88000000000005</v>
      </c>
      <c r="AH43" t="str">
        <f>TEXT(E43,"0000")&amp;" wrt "&amp;TEXT(E$67,"0000")&amp;" via "&amp;TEXT(D$67,"0000")</f>
        <v>OPM8/2 wrt BP0R via BP1C</v>
      </c>
      <c r="AI43" s="1">
        <f t="shared" si="40"/>
        <v>2015.3520547945207</v>
      </c>
      <c r="AJ43" s="21">
        <f t="shared" si="41"/>
        <v>270.16</v>
      </c>
      <c r="AK43" s="21">
        <f t="shared" si="42"/>
        <v>274.38000000000005</v>
      </c>
      <c r="AL43" s="21"/>
      <c r="AM43" s="21">
        <f t="shared" si="14"/>
        <v>139.03587999999993</v>
      </c>
      <c r="AN43" s="21"/>
      <c r="AO43" s="21"/>
    </row>
    <row r="44" spans="2:41" ht="15">
      <c r="B44" s="11">
        <v>57149</v>
      </c>
      <c r="C44" s="11">
        <v>57154</v>
      </c>
      <c r="D44" s="11" t="s">
        <v>55</v>
      </c>
      <c r="E44" s="11" t="s">
        <v>104</v>
      </c>
      <c r="F44" s="11" t="s">
        <v>34</v>
      </c>
      <c r="G44" s="16" t="str">
        <f t="shared" si="29"/>
        <v>57149-57154</v>
      </c>
      <c r="H44" t="str">
        <f t="shared" si="30"/>
        <v>BP0U-OPM8/2</v>
      </c>
      <c r="I44" s="19">
        <v>-426.67</v>
      </c>
      <c r="J44" s="1">
        <v>0.1</v>
      </c>
      <c r="K44" s="19">
        <v>-424.16</v>
      </c>
      <c r="L44" s="1">
        <v>0.1</v>
      </c>
      <c r="N44" t="str">
        <f t="shared" si="31"/>
        <v>BP0U-OPM8/2</v>
      </c>
      <c r="O44" t="str">
        <f t="shared" si="32"/>
        <v>57149-57154</v>
      </c>
      <c r="P44" s="3">
        <v>325.6</v>
      </c>
      <c r="Q44" s="3">
        <v>124.6</v>
      </c>
      <c r="R44" s="3"/>
      <c r="S44" s="21">
        <f t="shared" si="33"/>
        <v>-426.67</v>
      </c>
      <c r="T44" s="21">
        <f t="shared" si="34"/>
        <v>-225.67</v>
      </c>
      <c r="U44" s="21">
        <f t="shared" si="35"/>
        <v>-424.16</v>
      </c>
      <c r="V44" s="21">
        <f t="shared" si="36"/>
        <v>-223.16</v>
      </c>
      <c r="X44" t="str">
        <f>TEXT(E44,"0000")&amp;"-"&amp;TEXT(E$79,"0000")&amp;" via "&amp;TEXT(D$79,"0000")</f>
        <v>OPM8/2-BP0R via BP0U</v>
      </c>
      <c r="Y44" s="1">
        <f t="shared" si="37"/>
        <v>2015.3520547945207</v>
      </c>
      <c r="Z44" s="9">
        <v>0</v>
      </c>
      <c r="AA44" s="9">
        <v>133.4</v>
      </c>
      <c r="AB44" s="9" t="s">
        <v>25</v>
      </c>
      <c r="AC44" s="21">
        <f>T$79-T44</f>
        <v>-85.19000000000003</v>
      </c>
      <c r="AD44" s="21">
        <f t="shared" si="38"/>
        <v>48.20999999999998</v>
      </c>
      <c r="AE44" s="21">
        <f>V$79-V44</f>
        <v>-84.23999999999998</v>
      </c>
      <c r="AF44" s="21">
        <f t="shared" si="39"/>
        <v>49.160000000000025</v>
      </c>
      <c r="AH44" t="str">
        <f>TEXT(E44,"0000")&amp;" wrt "&amp;TEXT(E$79,"0000")&amp;" via "&amp;TEXT(D$79,"0000")</f>
        <v>OPM8/2 wrt BP0R via BP0U</v>
      </c>
      <c r="AI44" s="1">
        <f t="shared" si="40"/>
        <v>2015.3520547945207</v>
      </c>
      <c r="AJ44" s="21">
        <f t="shared" si="41"/>
        <v>269.71</v>
      </c>
      <c r="AK44" s="21">
        <f t="shared" si="42"/>
        <v>273.66</v>
      </c>
      <c r="AL44" s="21"/>
      <c r="AM44" s="21">
        <f t="shared" si="14"/>
        <v>139.00329999999983</v>
      </c>
      <c r="AN44" s="21"/>
      <c r="AO44" s="21"/>
    </row>
    <row r="45" spans="2:39" ht="15">
      <c r="B45" s="11"/>
      <c r="C45" s="11"/>
      <c r="D45" s="11"/>
      <c r="E45" s="11"/>
      <c r="F45" s="11"/>
      <c r="G45" s="16"/>
      <c r="I45" s="19"/>
      <c r="J45" s="1"/>
      <c r="K45" s="19"/>
      <c r="L45" s="1"/>
      <c r="P45" s="3"/>
      <c r="Q45" s="3"/>
      <c r="R45" s="3"/>
      <c r="S45" s="21"/>
      <c r="T45" s="21"/>
      <c r="U45" s="21"/>
      <c r="V45" s="21"/>
      <c r="Y45" s="1"/>
      <c r="Z45" s="9"/>
      <c r="AA45" s="9"/>
      <c r="AB45" s="9"/>
      <c r="AC45" s="21"/>
      <c r="AD45" s="21"/>
      <c r="AE45" s="21"/>
      <c r="AF45" s="21"/>
      <c r="AI45" s="1"/>
      <c r="AJ45" s="21"/>
      <c r="AK45" s="21"/>
      <c r="AL45" s="21"/>
      <c r="AM45" s="21"/>
    </row>
    <row r="46" spans="2:39" ht="15">
      <c r="B46" s="11">
        <v>57181</v>
      </c>
      <c r="C46" s="11">
        <v>57187</v>
      </c>
      <c r="D46" s="11" t="s">
        <v>54</v>
      </c>
      <c r="E46" s="11" t="s">
        <v>45</v>
      </c>
      <c r="F46" s="11" t="s">
        <v>16</v>
      </c>
      <c r="G46" s="16" t="str">
        <f>TEXT(B46,"00000")&amp;"-"&amp;TEXT(C46,"00000")</f>
        <v>57181-57187</v>
      </c>
      <c r="H46" t="str">
        <f>TEXT(D46,"0000")&amp;"-"&amp;TEXT(E46,"0000")</f>
        <v>BP1C-PTBB</v>
      </c>
      <c r="I46" s="19">
        <v>-528</v>
      </c>
      <c r="J46" s="1">
        <v>0.1</v>
      </c>
      <c r="K46" s="19">
        <v>-537.83</v>
      </c>
      <c r="L46" s="1">
        <v>0.1</v>
      </c>
      <c r="N46" t="str">
        <f>H46</f>
        <v>BP1C-PTBB</v>
      </c>
      <c r="O46" t="str">
        <f>TEXT(B46,"00000")&amp;"-"&amp;TEXT(C46,"00000")</f>
        <v>57181-57187</v>
      </c>
      <c r="P46" s="3">
        <v>280.6</v>
      </c>
      <c r="Q46" s="3">
        <v>74</v>
      </c>
      <c r="R46" s="3"/>
      <c r="S46" s="21">
        <f>I46</f>
        <v>-528</v>
      </c>
      <c r="T46" s="21">
        <f>S46+P46-Q46</f>
        <v>-321.4</v>
      </c>
      <c r="U46" s="21">
        <f>K46</f>
        <v>-537.83</v>
      </c>
      <c r="V46" s="21">
        <f>U46+P46-Q46</f>
        <v>-331.23</v>
      </c>
      <c r="X46" t="str">
        <f>TEXT(E46,"0000")&amp;"-"&amp;TEXT(E$67,"0000")&amp;" via "&amp;TEXT(D$67,"0000")</f>
        <v>PTBB-BP0R via BP1C</v>
      </c>
      <c r="Y46" s="1">
        <f>2014+(B46+C46-2*56658)/730</f>
        <v>2015.441095890411</v>
      </c>
      <c r="Z46" s="9">
        <v>301.7</v>
      </c>
      <c r="AA46" s="9">
        <v>133.4</v>
      </c>
      <c r="AB46" s="9"/>
      <c r="AC46" s="21">
        <f>T$67-T46</f>
        <v>249.72999999999996</v>
      </c>
      <c r="AD46" s="21">
        <f>AC46-Z46+AA46</f>
        <v>81.42999999999998</v>
      </c>
      <c r="AE46" s="21">
        <f>V$67-V46</f>
        <v>262.91</v>
      </c>
      <c r="AF46" s="21">
        <f>AE46-Z46+AA46</f>
        <v>94.61000000000004</v>
      </c>
      <c r="AH46" t="str">
        <f>TEXT(E46,"0000")&amp;" wrt "&amp;TEXT(E$67,"0000")&amp;" via "&amp;TEXT(D$67,"0000")</f>
        <v>PTBB wrt BP0R via BP1C</v>
      </c>
      <c r="AI46" s="1">
        <f>Y46</f>
        <v>2015.441095890411</v>
      </c>
      <c r="AJ46" s="21">
        <f>AD46+AJ$8</f>
        <v>302.92999999999995</v>
      </c>
      <c r="AK46" s="21">
        <f>AF46+AK$8</f>
        <v>319.11</v>
      </c>
      <c r="AL46" s="21"/>
      <c r="AM46" s="21">
        <f>2.546*AJ46-1.546*AK46+Z46-Q46</f>
        <v>505.6157199999998</v>
      </c>
    </row>
    <row r="47" spans="2:39" ht="15">
      <c r="B47" s="11">
        <v>57181</v>
      </c>
      <c r="C47" s="11">
        <v>57187</v>
      </c>
      <c r="D47" s="11" t="s">
        <v>55</v>
      </c>
      <c r="E47" s="11" t="s">
        <v>45</v>
      </c>
      <c r="F47" s="11" t="s">
        <v>16</v>
      </c>
      <c r="G47" s="16" t="str">
        <f>TEXT(B47,"00000")&amp;"-"&amp;TEXT(C47,"00000")</f>
        <v>57181-57187</v>
      </c>
      <c r="H47" t="str">
        <f>TEXT(D47,"0000")&amp;"-"&amp;TEXT(E47,"0000")</f>
        <v>BP0U-PTBB</v>
      </c>
      <c r="I47" s="19">
        <v>-574.2</v>
      </c>
      <c r="J47" s="1">
        <v>0.1</v>
      </c>
      <c r="K47" s="19">
        <v>-583.89</v>
      </c>
      <c r="L47" s="1">
        <v>0.1</v>
      </c>
      <c r="N47" t="str">
        <f>H47</f>
        <v>BP0U-PTBB</v>
      </c>
      <c r="O47" t="str">
        <f>TEXT(B47,"00000")&amp;"-"&amp;TEXT(C47,"00000")</f>
        <v>57181-57187</v>
      </c>
      <c r="P47" s="3">
        <v>87.7</v>
      </c>
      <c r="Q47" s="3">
        <v>74</v>
      </c>
      <c r="R47" s="3"/>
      <c r="S47" s="21">
        <f>I47</f>
        <v>-574.2</v>
      </c>
      <c r="T47" s="21">
        <f>S47+P47-Q47</f>
        <v>-560.5</v>
      </c>
      <c r="U47" s="21">
        <f>K47</f>
        <v>-583.89</v>
      </c>
      <c r="V47" s="21">
        <f>U47+P47-Q47</f>
        <v>-570.19</v>
      </c>
      <c r="X47" t="str">
        <f>TEXT(E47,"0000")&amp;"-"&amp;TEXT(E$79,"0000")&amp;" via "&amp;TEXT(D$79,"0000")</f>
        <v>PTBB-BP0R via BP0U</v>
      </c>
      <c r="Y47" s="1">
        <f>2014+(B47+C47-2*56658)/730</f>
        <v>2015.441095890411</v>
      </c>
      <c r="Z47" s="9">
        <v>301.7</v>
      </c>
      <c r="AA47" s="9">
        <v>133.4</v>
      </c>
      <c r="AB47" s="9"/>
      <c r="AC47" s="21">
        <f>T$79-T47</f>
        <v>249.64</v>
      </c>
      <c r="AD47" s="21">
        <f>AC47-Z47+AA47</f>
        <v>81.34</v>
      </c>
      <c r="AE47" s="21">
        <f>V$79-V47</f>
        <v>262.7900000000001</v>
      </c>
      <c r="AF47" s="21">
        <f>AE47-Z47+AA47</f>
        <v>94.4900000000001</v>
      </c>
      <c r="AH47" t="str">
        <f>TEXT(E47,"0000")&amp;" wrt "&amp;TEXT(E$79,"0000")&amp;" via "&amp;TEXT(D$79,"0000")</f>
        <v>PTBB wrt BP0R via BP0U</v>
      </c>
      <c r="AI47" s="1">
        <f>Y47</f>
        <v>2015.441095890411</v>
      </c>
      <c r="AJ47" s="21">
        <f>AD47+AJ$8</f>
        <v>302.84000000000003</v>
      </c>
      <c r="AK47" s="21">
        <f>AF47+AK$8</f>
        <v>318.9900000000001</v>
      </c>
      <c r="AL47" s="21"/>
      <c r="AM47" s="21">
        <f>2.546*AJ47-1.546*AK47+Z47-Q47</f>
        <v>505.57209999999986</v>
      </c>
    </row>
    <row r="48" spans="2:39" ht="15">
      <c r="B48" s="11">
        <v>57181</v>
      </c>
      <c r="C48" s="11">
        <v>57187</v>
      </c>
      <c r="D48" s="11" t="s">
        <v>54</v>
      </c>
      <c r="E48" s="11" t="s">
        <v>84</v>
      </c>
      <c r="F48" s="11" t="s">
        <v>16</v>
      </c>
      <c r="G48" s="16" t="str">
        <f>TEXT(B48,"00000")&amp;"-"&amp;TEXT(C48,"00000")</f>
        <v>57181-57187</v>
      </c>
      <c r="H48" t="str">
        <f>TEXT(D48,"0000")&amp;"-"&amp;TEXT(E48,"0000")</f>
        <v>BP1C-PTBG</v>
      </c>
      <c r="I48" s="19">
        <v>-502.49</v>
      </c>
      <c r="J48" s="1">
        <v>0.1</v>
      </c>
      <c r="K48" s="19">
        <v>-519.43</v>
      </c>
      <c r="L48" s="1">
        <v>0.1</v>
      </c>
      <c r="N48" t="str">
        <f>H48</f>
        <v>BP1C-PTBG</v>
      </c>
      <c r="O48" t="str">
        <f>TEXT(B48,"00000")&amp;"-"&amp;TEXT(C48,"00000")</f>
        <v>57181-57187</v>
      </c>
      <c r="P48" s="3">
        <v>280.6</v>
      </c>
      <c r="Q48" s="3">
        <v>46.3</v>
      </c>
      <c r="R48" s="3"/>
      <c r="S48" s="21">
        <f>I48</f>
        <v>-502.49</v>
      </c>
      <c r="T48" s="21">
        <f>S48+P48-Q48</f>
        <v>-268.19</v>
      </c>
      <c r="U48" s="21">
        <f>K48</f>
        <v>-519.43</v>
      </c>
      <c r="V48" s="21">
        <f>U48+P48-Q48</f>
        <v>-285.12999999999994</v>
      </c>
      <c r="X48" t="str">
        <f>TEXT(E48,"0000")&amp;"-"&amp;TEXT(E$67,"0000")&amp;" via "&amp;TEXT(D$67,"0000")</f>
        <v>PTBG-BP0R via BP1C</v>
      </c>
      <c r="Y48" s="1">
        <f>2014+(B48+C48-2*56658)/730</f>
        <v>2015.441095890411</v>
      </c>
      <c r="Z48" s="9">
        <v>251.4</v>
      </c>
      <c r="AA48" s="9">
        <v>133.4</v>
      </c>
      <c r="AB48" s="9"/>
      <c r="AC48" s="21">
        <f>T$67-T48</f>
        <v>196.51999999999998</v>
      </c>
      <c r="AD48" s="21">
        <f>AC48-Z48+AA48</f>
        <v>78.51999999999998</v>
      </c>
      <c r="AE48" s="21">
        <f>V$67-V48</f>
        <v>216.80999999999995</v>
      </c>
      <c r="AF48" s="21">
        <f>AE48-Z48+AA48</f>
        <v>98.80999999999995</v>
      </c>
      <c r="AH48" t="str">
        <f>TEXT(E48,"0000")&amp;" wrt "&amp;TEXT(E$67,"0000")&amp;" via "&amp;TEXT(D$67,"0000")</f>
        <v>PTBG wrt BP0R via BP1C</v>
      </c>
      <c r="AI48" s="1">
        <f>Y48</f>
        <v>2015.441095890411</v>
      </c>
      <c r="AJ48" s="21">
        <f>AD48+AJ$8</f>
        <v>300.02</v>
      </c>
      <c r="AK48" s="21">
        <f>AF48+AK$8</f>
        <v>323.30999999999995</v>
      </c>
      <c r="AL48" s="21"/>
      <c r="AM48" s="21">
        <f>2.546*AJ48-1.546*AK48+Z48-Q48</f>
        <v>469.1136599999999</v>
      </c>
    </row>
    <row r="49" spans="2:39" ht="15">
      <c r="B49" s="11">
        <v>57181</v>
      </c>
      <c r="C49" s="11">
        <v>57187</v>
      </c>
      <c r="D49" s="11" t="s">
        <v>55</v>
      </c>
      <c r="E49" s="11" t="s">
        <v>84</v>
      </c>
      <c r="F49" s="11" t="s">
        <v>16</v>
      </c>
      <c r="G49" s="16" t="str">
        <f>TEXT(B49,"00000")&amp;"-"&amp;TEXT(C49,"00000")</f>
        <v>57181-57187</v>
      </c>
      <c r="H49" t="str">
        <f>TEXT(D49,"0000")&amp;"-"&amp;TEXT(E49,"0000")</f>
        <v>BP0U-PTBG</v>
      </c>
      <c r="I49" s="19">
        <v>-548.68</v>
      </c>
      <c r="J49" s="1">
        <v>0.1</v>
      </c>
      <c r="K49" s="19">
        <v>-565.48</v>
      </c>
      <c r="L49" s="1">
        <v>0.1</v>
      </c>
      <c r="N49" t="str">
        <f>H49</f>
        <v>BP0U-PTBG</v>
      </c>
      <c r="O49" t="str">
        <f>TEXT(B49,"00000")&amp;"-"&amp;TEXT(C49,"00000")</f>
        <v>57181-57187</v>
      </c>
      <c r="P49" s="3">
        <v>87.7</v>
      </c>
      <c r="Q49" s="3">
        <v>46.3</v>
      </c>
      <c r="R49" s="3"/>
      <c r="S49" s="21">
        <f>I49</f>
        <v>-548.68</v>
      </c>
      <c r="T49" s="21">
        <f>S49+P49-Q49</f>
        <v>-507.28</v>
      </c>
      <c r="U49" s="21">
        <f>K49</f>
        <v>-565.48</v>
      </c>
      <c r="V49" s="21">
        <f>U49+P49-Q49</f>
        <v>-524.08</v>
      </c>
      <c r="X49" t="str">
        <f>TEXT(E49,"0000")&amp;"-"&amp;TEXT(E$79,"0000")&amp;" via "&amp;TEXT(D$79,"0000")</f>
        <v>PTBG-BP0R via BP0U</v>
      </c>
      <c r="Y49" s="1">
        <f>2014+(B49+C49-2*56658)/730</f>
        <v>2015.441095890411</v>
      </c>
      <c r="Z49" s="9">
        <v>251.4</v>
      </c>
      <c r="AA49" s="9">
        <v>133.4</v>
      </c>
      <c r="AB49" s="9"/>
      <c r="AC49" s="21">
        <f>T$79-T49</f>
        <v>196.41999999999996</v>
      </c>
      <c r="AD49" s="21">
        <f>AC49-Z49+AA49</f>
        <v>78.41999999999996</v>
      </c>
      <c r="AE49" s="21">
        <f>V$79-V49</f>
        <v>216.68000000000006</v>
      </c>
      <c r="AF49" s="21">
        <f>AE49-Z49+AA49</f>
        <v>98.68000000000006</v>
      </c>
      <c r="AH49" t="str">
        <f>TEXT(E49,"0000")&amp;" wrt "&amp;TEXT(E$79,"0000")&amp;" via "&amp;TEXT(D$79,"0000")</f>
        <v>PTBG wrt BP0R via BP0U</v>
      </c>
      <c r="AI49" s="1">
        <f>Y49</f>
        <v>2015.441095890411</v>
      </c>
      <c r="AJ49" s="21">
        <f>AD49+AJ$8</f>
        <v>299.91999999999996</v>
      </c>
      <c r="AK49" s="21">
        <f>AF49+AK$8</f>
        <v>323.18000000000006</v>
      </c>
      <c r="AL49" s="21"/>
      <c r="AM49" s="21">
        <f>2.546*AJ49-1.546*AK49+Z49-Q49</f>
        <v>469.0600399999998</v>
      </c>
    </row>
    <row r="50" spans="2:39" ht="15">
      <c r="B50" s="11"/>
      <c r="C50" s="11"/>
      <c r="D50" s="11"/>
      <c r="E50" s="11"/>
      <c r="F50" s="11"/>
      <c r="I50" s="19"/>
      <c r="J50" s="1"/>
      <c r="K50" s="19"/>
      <c r="L50" s="1"/>
      <c r="P50" s="3"/>
      <c r="Q50" s="3"/>
      <c r="R50" s="3"/>
      <c r="S50" s="21"/>
      <c r="T50" s="21"/>
      <c r="U50" s="21"/>
      <c r="V50" s="21"/>
      <c r="Y50" s="1"/>
      <c r="Z50" s="9"/>
      <c r="AA50" s="8"/>
      <c r="AB50" s="9"/>
      <c r="AC50" s="21"/>
      <c r="AD50" s="21"/>
      <c r="AE50" s="21"/>
      <c r="AF50" s="21"/>
      <c r="AI50" s="1"/>
      <c r="AJ50" s="21"/>
      <c r="AK50" s="21"/>
      <c r="AL50" s="21"/>
      <c r="AM50" s="21"/>
    </row>
    <row r="51" spans="1:39" ht="15">
      <c r="A51" s="14"/>
      <c r="B51" s="14"/>
      <c r="C51" s="14"/>
      <c r="D51" s="14"/>
      <c r="E51" s="14"/>
      <c r="F51" s="14"/>
      <c r="G51" s="14"/>
      <c r="H51" s="14"/>
      <c r="I51" s="15"/>
      <c r="J51" s="15"/>
      <c r="K51" s="15"/>
      <c r="L51" s="15"/>
      <c r="M51" s="14"/>
      <c r="N51" s="14"/>
      <c r="O51" s="14"/>
      <c r="P51" s="15"/>
      <c r="Q51" s="15"/>
      <c r="R51" s="14"/>
      <c r="S51" s="15"/>
      <c r="T51" s="15"/>
      <c r="U51" s="15"/>
      <c r="V51" s="15"/>
      <c r="W51" s="14"/>
      <c r="X51" s="14"/>
      <c r="Y51" s="15"/>
      <c r="Z51" s="15"/>
      <c r="AA51" s="15"/>
      <c r="AB51" s="15"/>
      <c r="AC51" s="15"/>
      <c r="AD51" s="15"/>
      <c r="AE51" s="15"/>
      <c r="AF51" s="15"/>
      <c r="AM51" s="1"/>
    </row>
    <row r="52" spans="9:39" s="12" customFormat="1" ht="15">
      <c r="I52" s="13"/>
      <c r="J52" s="13"/>
      <c r="K52" s="13"/>
      <c r="L52" s="13"/>
      <c r="P52" s="13"/>
      <c r="Q52" s="13"/>
      <c r="S52" s="13"/>
      <c r="T52" s="13"/>
      <c r="U52" s="13"/>
      <c r="V52" s="13"/>
      <c r="Y52" s="13"/>
      <c r="Z52" s="13"/>
      <c r="AA52" s="13"/>
      <c r="AB52" s="13"/>
      <c r="AC52" s="13"/>
      <c r="AD52" s="13"/>
      <c r="AE52" s="13"/>
      <c r="AF52" s="13"/>
      <c r="AM52" s="13"/>
    </row>
    <row r="53" spans="1:39" ht="15">
      <c r="A53" t="s">
        <v>80</v>
      </c>
      <c r="B53" s="4"/>
      <c r="C53" s="4"/>
      <c r="D53" s="4"/>
      <c r="E53" s="4"/>
      <c r="F53" s="4"/>
      <c r="I53" s="5"/>
      <c r="J53" s="5"/>
      <c r="K53" s="5"/>
      <c r="L53" s="1"/>
      <c r="P53" s="5"/>
      <c r="Q53" s="5"/>
      <c r="S53" s="1"/>
      <c r="T53" s="1"/>
      <c r="U53" s="1"/>
      <c r="V53" s="1"/>
      <c r="Y53" s="1"/>
      <c r="Z53" s="5"/>
      <c r="AA53" s="5"/>
      <c r="AB53" s="5"/>
      <c r="AC53" s="1"/>
      <c r="AD53" s="1"/>
      <c r="AE53" s="1"/>
      <c r="AF53" s="1"/>
      <c r="AM53" s="1"/>
    </row>
    <row r="54" spans="2:39" ht="15">
      <c r="B54" s="4"/>
      <c r="C54" s="4"/>
      <c r="D54" s="4"/>
      <c r="E54" s="4"/>
      <c r="F54" t="s">
        <v>78</v>
      </c>
      <c r="I54" s="5"/>
      <c r="J54" s="5"/>
      <c r="K54" s="5"/>
      <c r="L54" s="1"/>
      <c r="N54" t="s">
        <v>63</v>
      </c>
      <c r="P54" s="5"/>
      <c r="Q54" s="5"/>
      <c r="S54" s="1"/>
      <c r="T54" s="1"/>
      <c r="U54" s="1"/>
      <c r="V54" s="1"/>
      <c r="Y54" s="1"/>
      <c r="Z54" s="5"/>
      <c r="AA54" s="5"/>
      <c r="AB54" s="5"/>
      <c r="AC54" s="1"/>
      <c r="AD54" s="1"/>
      <c r="AE54" s="1"/>
      <c r="AF54" s="1"/>
      <c r="AM54" s="1"/>
    </row>
    <row r="55" spans="2:39" ht="15">
      <c r="B55" s="4"/>
      <c r="C55" s="4"/>
      <c r="D55" s="4"/>
      <c r="E55" s="4"/>
      <c r="F55" s="4"/>
      <c r="I55" s="5"/>
      <c r="J55" s="5"/>
      <c r="K55" s="5"/>
      <c r="L55" s="1"/>
      <c r="P55" s="5"/>
      <c r="Q55" s="5"/>
      <c r="S55" s="1"/>
      <c r="T55" s="1"/>
      <c r="U55" s="1"/>
      <c r="V55" s="1"/>
      <c r="Y55" s="1"/>
      <c r="Z55" s="5"/>
      <c r="AA55" s="5"/>
      <c r="AB55" s="5"/>
      <c r="AC55" s="1"/>
      <c r="AD55" s="21"/>
      <c r="AE55" s="21"/>
      <c r="AF55" s="21"/>
      <c r="AM55" s="1"/>
    </row>
    <row r="56" spans="2:39" ht="15">
      <c r="B56" s="11" t="s">
        <v>28</v>
      </c>
      <c r="C56" s="11" t="s">
        <v>29</v>
      </c>
      <c r="D56" s="11" t="s">
        <v>43</v>
      </c>
      <c r="E56" s="11" t="s">
        <v>44</v>
      </c>
      <c r="F56" s="11" t="s">
        <v>13</v>
      </c>
      <c r="G56" t="s">
        <v>1</v>
      </c>
      <c r="H56" s="4" t="s">
        <v>0</v>
      </c>
      <c r="I56" s="6" t="s">
        <v>21</v>
      </c>
      <c r="J56" t="s">
        <v>14</v>
      </c>
      <c r="K56" s="6" t="s">
        <v>22</v>
      </c>
      <c r="L56" t="s">
        <v>14</v>
      </c>
      <c r="N56" t="s">
        <v>0</v>
      </c>
      <c r="O56" t="s">
        <v>1</v>
      </c>
      <c r="P56" s="2" t="s">
        <v>5</v>
      </c>
      <c r="Q56" s="2" t="s">
        <v>6</v>
      </c>
      <c r="R56" s="2" t="s">
        <v>24</v>
      </c>
      <c r="S56" t="s">
        <v>2</v>
      </c>
      <c r="U56" t="s">
        <v>3</v>
      </c>
      <c r="Y56" s="1"/>
      <c r="Z56" s="5"/>
      <c r="AA56" s="5"/>
      <c r="AB56" s="5"/>
      <c r="AC56" s="1"/>
      <c r="AD56" s="21"/>
      <c r="AE56" s="21"/>
      <c r="AF56" s="21"/>
      <c r="AG56" s="21"/>
      <c r="AM56" s="1"/>
    </row>
    <row r="57" spans="1:39" ht="15">
      <c r="A57" s="14"/>
      <c r="B57" s="14"/>
      <c r="C57" s="14"/>
      <c r="D57" s="14"/>
      <c r="E57" s="14"/>
      <c r="F57" s="14"/>
      <c r="G57" s="14"/>
      <c r="H57" s="14"/>
      <c r="I57" s="18"/>
      <c r="J57" s="14"/>
      <c r="K57" s="14"/>
      <c r="L57" s="14"/>
      <c r="M57" s="14"/>
      <c r="N57" s="14"/>
      <c r="O57" s="14"/>
      <c r="P57" s="14"/>
      <c r="Q57" s="14"/>
      <c r="R57" s="14"/>
      <c r="S57" s="14" t="s">
        <v>4</v>
      </c>
      <c r="T57" s="14" t="s">
        <v>7</v>
      </c>
      <c r="U57" s="14" t="s">
        <v>4</v>
      </c>
      <c r="V57" s="14" t="s">
        <v>7</v>
      </c>
      <c r="Y57" s="1"/>
      <c r="Z57" s="5"/>
      <c r="AA57" s="5"/>
      <c r="AB57" s="5"/>
      <c r="AC57" s="1"/>
      <c r="AD57" s="21"/>
      <c r="AE57" s="21"/>
      <c r="AF57" s="21"/>
      <c r="AG57" s="21"/>
      <c r="AM57" s="1"/>
    </row>
    <row r="58" spans="1:39" ht="15">
      <c r="A58" s="16"/>
      <c r="B58" s="11">
        <v>57001</v>
      </c>
      <c r="C58" s="11">
        <v>57006</v>
      </c>
      <c r="D58" s="10" t="s">
        <v>54</v>
      </c>
      <c r="E58" s="10" t="s">
        <v>53</v>
      </c>
      <c r="F58" s="10" t="s">
        <v>15</v>
      </c>
      <c r="G58" s="16" t="str">
        <f>TEXT(B58,"00000")&amp;"-"&amp;TEXT(C58,"00000")</f>
        <v>57001-57006</v>
      </c>
      <c r="H58" s="16" t="str">
        <f>TEXT(D58,"0000")&amp;"-"&amp;TEXT(E58,"0000")</f>
        <v>BP1C-BP0R</v>
      </c>
      <c r="I58" s="19">
        <v>-59.26</v>
      </c>
      <c r="J58" s="17">
        <v>0.1</v>
      </c>
      <c r="K58" s="19">
        <v>-55.7</v>
      </c>
      <c r="L58" s="17">
        <v>0.1</v>
      </c>
      <c r="M58" s="16"/>
      <c r="N58" s="16" t="str">
        <f>H58</f>
        <v>BP1C-BP0R</v>
      </c>
      <c r="O58" s="16" t="str">
        <f>TEXT(B58,"00000")&amp;"-"&amp;TEXT(C58,"00000")</f>
        <v>57001-57006</v>
      </c>
      <c r="P58" s="3">
        <v>257.9</v>
      </c>
      <c r="Q58" s="3">
        <v>270.3</v>
      </c>
      <c r="R58" s="2"/>
      <c r="S58" s="29">
        <f>I58</f>
        <v>-59.26</v>
      </c>
      <c r="T58" s="29">
        <f>S58+P58-Q58</f>
        <v>-71.66000000000003</v>
      </c>
      <c r="U58" s="29">
        <f>K58</f>
        <v>-55.7</v>
      </c>
      <c r="V58" s="29">
        <f>U58+P58-Q58</f>
        <v>-68.10000000000002</v>
      </c>
      <c r="Y58" s="1"/>
      <c r="Z58" s="5"/>
      <c r="AA58" s="5"/>
      <c r="AB58" s="5"/>
      <c r="AC58" s="1"/>
      <c r="AD58" s="21"/>
      <c r="AE58" s="21"/>
      <c r="AF58" s="21"/>
      <c r="AG58" s="21"/>
      <c r="AM58" s="1"/>
    </row>
    <row r="59" spans="1:39" ht="15">
      <c r="A59" s="16"/>
      <c r="B59" s="11">
        <v>57127</v>
      </c>
      <c r="C59" s="11">
        <v>57133</v>
      </c>
      <c r="D59" s="10" t="s">
        <v>54</v>
      </c>
      <c r="E59" s="10" t="s">
        <v>53</v>
      </c>
      <c r="F59" s="10" t="s">
        <v>15</v>
      </c>
      <c r="G59" s="16" t="str">
        <f>TEXT(B59,"00000")&amp;"-"&amp;TEXT(C59,"00000")</f>
        <v>57127-57133</v>
      </c>
      <c r="H59" s="16" t="str">
        <f>TEXT(D59,"0000")&amp;"-"&amp;TEXT(E59,"0000")</f>
        <v>BP1C-BP0R</v>
      </c>
      <c r="I59" s="19">
        <v>-59.11</v>
      </c>
      <c r="J59" s="17">
        <v>0.1</v>
      </c>
      <c r="K59" s="19">
        <v>-55.83</v>
      </c>
      <c r="L59" s="17">
        <v>0.1</v>
      </c>
      <c r="M59" s="16"/>
      <c r="N59" s="16" t="str">
        <f>H59</f>
        <v>BP1C-BP0R</v>
      </c>
      <c r="O59" s="16" t="str">
        <f>TEXT(B59,"00000")&amp;"-"&amp;TEXT(C59,"00000")</f>
        <v>57127-57133</v>
      </c>
      <c r="P59" s="3">
        <v>261</v>
      </c>
      <c r="Q59" s="3">
        <v>273.7</v>
      </c>
      <c r="R59" s="2"/>
      <c r="S59" s="29">
        <f>I59</f>
        <v>-59.11</v>
      </c>
      <c r="T59" s="29">
        <f>S59+P59-Q59</f>
        <v>-71.81</v>
      </c>
      <c r="U59" s="29">
        <f>K59</f>
        <v>-55.83</v>
      </c>
      <c r="V59" s="29">
        <f>U59+P59-Q59</f>
        <v>-68.52999999999997</v>
      </c>
      <c r="Y59" s="1"/>
      <c r="Z59" s="5"/>
      <c r="AA59" s="5"/>
      <c r="AB59" s="5"/>
      <c r="AC59" s="1"/>
      <c r="AD59" s="21"/>
      <c r="AE59" s="21"/>
      <c r="AF59" s="21"/>
      <c r="AG59" s="21"/>
      <c r="AM59" s="1"/>
    </row>
    <row r="60" spans="1:39" ht="15">
      <c r="A60" s="16"/>
      <c r="B60" s="11">
        <v>57198</v>
      </c>
      <c r="C60" s="11">
        <v>57205</v>
      </c>
      <c r="D60" s="10" t="s">
        <v>54</v>
      </c>
      <c r="E60" s="10" t="s">
        <v>53</v>
      </c>
      <c r="F60" s="10" t="s">
        <v>15</v>
      </c>
      <c r="G60" s="16" t="str">
        <f>TEXT(B60,"00000")&amp;"-"&amp;TEXT(C60,"00000")</f>
        <v>57198-57205</v>
      </c>
      <c r="H60" s="16" t="str">
        <f>TEXT(D60,"0000")&amp;"-"&amp;TEXT(E60,"0000")</f>
        <v>BP1C-BP0R</v>
      </c>
      <c r="I60" s="19">
        <v>-58.94</v>
      </c>
      <c r="J60" s="17">
        <v>0.2</v>
      </c>
      <c r="K60" s="19">
        <v>-55.73</v>
      </c>
      <c r="L60" s="17">
        <v>0.1</v>
      </c>
      <c r="M60" s="16"/>
      <c r="N60" s="16" t="str">
        <f>H60</f>
        <v>BP1C-BP0R</v>
      </c>
      <c r="O60" s="16" t="str">
        <f>TEXT(B60,"00000")&amp;"-"&amp;TEXT(C60,"00000")</f>
        <v>57198-57205</v>
      </c>
      <c r="P60" s="3">
        <v>261.1</v>
      </c>
      <c r="Q60" s="3">
        <v>273.7</v>
      </c>
      <c r="R60" s="2"/>
      <c r="S60" s="29">
        <f>I60</f>
        <v>-58.94</v>
      </c>
      <c r="T60" s="29">
        <f>S60+P60-Q60</f>
        <v>-71.53999999999996</v>
      </c>
      <c r="U60" s="29">
        <f>K60</f>
        <v>-55.73</v>
      </c>
      <c r="V60" s="29">
        <f>U60+P60-Q60</f>
        <v>-68.32999999999996</v>
      </c>
      <c r="Y60" s="1"/>
      <c r="Z60" s="5"/>
      <c r="AA60" s="5"/>
      <c r="AB60" s="5"/>
      <c r="AC60" s="1"/>
      <c r="AD60" s="21"/>
      <c r="AE60" s="21"/>
      <c r="AF60" s="21"/>
      <c r="AG60" s="21"/>
      <c r="AM60" s="1"/>
    </row>
    <row r="61" spans="1:39" ht="15">
      <c r="A61" s="16"/>
      <c r="B61" s="11"/>
      <c r="C61" s="11"/>
      <c r="D61" s="10"/>
      <c r="E61" s="10"/>
      <c r="F61" s="10"/>
      <c r="G61" s="16"/>
      <c r="H61" s="16"/>
      <c r="I61" s="19"/>
      <c r="J61" s="17"/>
      <c r="K61" s="19"/>
      <c r="L61" s="17"/>
      <c r="M61" s="16"/>
      <c r="N61" s="16"/>
      <c r="O61" s="16"/>
      <c r="P61" s="3"/>
      <c r="Q61" s="3"/>
      <c r="R61" s="2"/>
      <c r="S61" s="29"/>
      <c r="T61" s="29"/>
      <c r="U61" s="29"/>
      <c r="V61" s="29"/>
      <c r="Y61" s="1"/>
      <c r="Z61" s="5"/>
      <c r="AA61" s="5"/>
      <c r="AB61" s="5"/>
      <c r="AC61" s="1"/>
      <c r="AD61" s="21"/>
      <c r="AE61" s="21"/>
      <c r="AF61" s="21"/>
      <c r="AG61" s="21"/>
      <c r="AM61" s="1"/>
    </row>
    <row r="62" spans="1:39" ht="15">
      <c r="A62" s="16"/>
      <c r="B62" s="11"/>
      <c r="C62" s="11"/>
      <c r="D62" s="10"/>
      <c r="E62" s="10"/>
      <c r="F62" s="10"/>
      <c r="G62" s="16"/>
      <c r="H62" s="16"/>
      <c r="I62" s="19"/>
      <c r="J62" s="17"/>
      <c r="K62" s="19"/>
      <c r="L62" s="17"/>
      <c r="M62" s="16"/>
      <c r="N62" s="16"/>
      <c r="O62" s="16"/>
      <c r="P62" s="3"/>
      <c r="Q62" s="3"/>
      <c r="R62" s="2"/>
      <c r="S62" s="29"/>
      <c r="T62" s="29"/>
      <c r="U62" s="29"/>
      <c r="V62" s="29"/>
      <c r="Y62" s="1"/>
      <c r="Z62" s="5"/>
      <c r="AA62" s="5"/>
      <c r="AB62" s="5"/>
      <c r="AC62" s="1"/>
      <c r="AD62" s="21"/>
      <c r="AE62" s="21"/>
      <c r="AF62" s="21"/>
      <c r="AG62" s="21"/>
      <c r="AM62" s="1"/>
    </row>
    <row r="63" spans="1:39" ht="15">
      <c r="A63" s="16"/>
      <c r="B63" s="11"/>
      <c r="C63" s="11"/>
      <c r="D63" s="10"/>
      <c r="E63" s="10"/>
      <c r="F63" s="10"/>
      <c r="G63" s="16"/>
      <c r="H63" s="16"/>
      <c r="I63" s="19"/>
      <c r="J63" s="17"/>
      <c r="K63" s="19"/>
      <c r="L63" s="17"/>
      <c r="M63" s="16"/>
      <c r="N63" s="16"/>
      <c r="O63" s="16"/>
      <c r="P63" s="3"/>
      <c r="Q63" s="3"/>
      <c r="R63" s="2"/>
      <c r="S63" s="29"/>
      <c r="T63" s="29"/>
      <c r="U63" s="29"/>
      <c r="V63" s="29"/>
      <c r="Y63" s="1"/>
      <c r="Z63" s="5"/>
      <c r="AA63" s="5"/>
      <c r="AB63" s="5"/>
      <c r="AC63" s="1"/>
      <c r="AD63" s="21"/>
      <c r="AE63" s="21"/>
      <c r="AF63" s="21"/>
      <c r="AG63" s="21"/>
      <c r="AM63" s="1"/>
    </row>
    <row r="64" spans="1:39" ht="15">
      <c r="A64" s="16"/>
      <c r="B64" s="11"/>
      <c r="C64" s="11"/>
      <c r="D64" s="10"/>
      <c r="E64" s="10"/>
      <c r="F64" s="10"/>
      <c r="G64" s="16"/>
      <c r="H64" s="16"/>
      <c r="I64" s="19"/>
      <c r="J64" s="17"/>
      <c r="K64" s="19"/>
      <c r="L64" s="17"/>
      <c r="M64" s="16"/>
      <c r="N64" s="16"/>
      <c r="O64" s="16"/>
      <c r="P64" s="3"/>
      <c r="Q64" s="3"/>
      <c r="R64" s="2"/>
      <c r="S64" s="29"/>
      <c r="T64" s="29"/>
      <c r="U64" s="29"/>
      <c r="V64" s="29"/>
      <c r="Y64" s="1"/>
      <c r="Z64" s="5"/>
      <c r="AA64" s="5"/>
      <c r="AB64" s="5"/>
      <c r="AC64" s="1"/>
      <c r="AD64" s="21"/>
      <c r="AE64" s="21"/>
      <c r="AF64" s="21"/>
      <c r="AG64" s="21"/>
      <c r="AM64" s="1"/>
    </row>
    <row r="65" spans="1:39" ht="15">
      <c r="A65" s="14"/>
      <c r="B65" s="14"/>
      <c r="C65" s="14"/>
      <c r="D65" s="14"/>
      <c r="E65" s="14"/>
      <c r="F65" s="14"/>
      <c r="G65" s="14"/>
      <c r="H65" s="14"/>
      <c r="I65" s="18"/>
      <c r="J65" s="15"/>
      <c r="K65" s="18"/>
      <c r="L65" s="15"/>
      <c r="M65" s="14"/>
      <c r="N65" s="14"/>
      <c r="O65" s="14"/>
      <c r="P65" s="15"/>
      <c r="Q65" s="15"/>
      <c r="R65" s="14"/>
      <c r="S65" s="15"/>
      <c r="T65" s="15"/>
      <c r="U65" s="15"/>
      <c r="V65" s="15"/>
      <c r="Y65" s="1"/>
      <c r="Z65" s="5"/>
      <c r="AA65" s="5"/>
      <c r="AB65" s="5"/>
      <c r="AC65" s="1"/>
      <c r="AD65" s="21"/>
      <c r="AE65" s="21"/>
      <c r="AF65" s="21"/>
      <c r="AG65" s="21"/>
      <c r="AM65" s="1"/>
    </row>
    <row r="66" spans="1:39" ht="15">
      <c r="A66" t="s">
        <v>72</v>
      </c>
      <c r="B66" s="12"/>
      <c r="C66" s="12"/>
      <c r="D66" s="12"/>
      <c r="E66" s="12"/>
      <c r="F66" s="12"/>
      <c r="G66" s="12"/>
      <c r="H66" s="12"/>
      <c r="I66" s="20"/>
      <c r="J66" s="13"/>
      <c r="K66" s="20"/>
      <c r="L66" s="13"/>
      <c r="M66" s="12"/>
      <c r="N66" s="12"/>
      <c r="O66" s="12"/>
      <c r="P66" t="s">
        <v>39</v>
      </c>
      <c r="Q66" s="13"/>
      <c r="S66" s="1"/>
      <c r="T66" s="21">
        <f>MAX(T58:T64)-MIN(T58:T64)</f>
        <v>0.27000000000003865</v>
      </c>
      <c r="U66" s="21"/>
      <c r="V66" s="21">
        <f>MAX(V58:V64)-MIN(V58:V64)</f>
        <v>0.42999999999995</v>
      </c>
      <c r="Y66" s="1"/>
      <c r="Z66" s="5"/>
      <c r="AA66" s="5"/>
      <c r="AB66" s="5"/>
      <c r="AC66" s="1"/>
      <c r="AD66" s="21"/>
      <c r="AE66" s="21"/>
      <c r="AF66" s="21"/>
      <c r="AG66" s="21"/>
      <c r="AM66" s="1"/>
    </row>
    <row r="67" spans="2:39" ht="15">
      <c r="B67" s="12"/>
      <c r="C67" s="12"/>
      <c r="D67" s="10" t="s">
        <v>54</v>
      </c>
      <c r="E67" s="10" t="s">
        <v>53</v>
      </c>
      <c r="F67" s="10" t="s">
        <v>15</v>
      </c>
      <c r="I67" s="19"/>
      <c r="J67" s="1"/>
      <c r="K67" s="19"/>
      <c r="L67" s="1"/>
      <c r="N67" t="str">
        <f>TEXT(D67,"0000")&amp;"-"&amp;TEXT(E67,"0000")</f>
        <v>BP1C-BP0R</v>
      </c>
      <c r="P67" t="s">
        <v>90</v>
      </c>
      <c r="Q67" s="5"/>
      <c r="S67" s="1"/>
      <c r="T67" s="21">
        <v>-71.67</v>
      </c>
      <c r="U67" s="21"/>
      <c r="V67" s="21">
        <v>-68.32</v>
      </c>
      <c r="Y67" s="1"/>
      <c r="Z67" s="5"/>
      <c r="AA67" s="5"/>
      <c r="AB67" s="5"/>
      <c r="AC67" s="1"/>
      <c r="AD67" s="21"/>
      <c r="AE67" s="21"/>
      <c r="AF67" s="21"/>
      <c r="AG67" s="21"/>
      <c r="AM67" s="1"/>
    </row>
    <row r="68" spans="2:39" ht="15">
      <c r="B68" s="12"/>
      <c r="C68" s="12"/>
      <c r="D68" s="10"/>
      <c r="E68" s="10"/>
      <c r="F68" s="10"/>
      <c r="I68" s="19"/>
      <c r="J68" s="1"/>
      <c r="K68" s="19"/>
      <c r="L68" s="1"/>
      <c r="P68" t="s">
        <v>91</v>
      </c>
      <c r="Q68" s="5"/>
      <c r="S68" s="1"/>
      <c r="T68" s="21">
        <f>AVERAGE(T58:T64)</f>
        <v>-71.67</v>
      </c>
      <c r="U68" s="21"/>
      <c r="V68" s="21">
        <f>AVERAGE(V58:V64)</f>
        <v>-68.31999999999998</v>
      </c>
      <c r="Y68" s="1"/>
      <c r="Z68" s="5"/>
      <c r="AA68" s="5"/>
      <c r="AB68" s="5"/>
      <c r="AC68" s="1"/>
      <c r="AD68" s="21"/>
      <c r="AE68" s="21"/>
      <c r="AF68" s="21"/>
      <c r="AG68" s="21"/>
      <c r="AM68" s="1"/>
    </row>
    <row r="69" spans="1:39" ht="15">
      <c r="A69" s="14"/>
      <c r="B69" s="14"/>
      <c r="C69" s="14"/>
      <c r="D69" s="14"/>
      <c r="E69" s="14"/>
      <c r="F69" s="14"/>
      <c r="G69" s="14"/>
      <c r="H69" s="14"/>
      <c r="I69" s="18"/>
      <c r="J69" s="15"/>
      <c r="K69" s="18"/>
      <c r="L69" s="15"/>
      <c r="M69" s="14"/>
      <c r="N69" s="14"/>
      <c r="O69" s="14"/>
      <c r="P69" s="15"/>
      <c r="Q69" s="15"/>
      <c r="R69" s="14"/>
      <c r="S69" s="15"/>
      <c r="T69" s="15"/>
      <c r="U69" s="15"/>
      <c r="V69" s="15"/>
      <c r="Y69" s="1"/>
      <c r="Z69" s="5"/>
      <c r="AA69" s="5"/>
      <c r="AB69" s="5"/>
      <c r="AC69" s="1"/>
      <c r="AD69" s="21"/>
      <c r="AE69" s="21"/>
      <c r="AF69" s="21"/>
      <c r="AG69" s="21"/>
      <c r="AM69" s="1"/>
    </row>
    <row r="70" spans="1:39" ht="15">
      <c r="A70" s="16"/>
      <c r="B70" s="11">
        <v>57001</v>
      </c>
      <c r="C70" s="11">
        <v>57006</v>
      </c>
      <c r="D70" s="10" t="s">
        <v>55</v>
      </c>
      <c r="E70" s="10" t="s">
        <v>53</v>
      </c>
      <c r="F70" s="10" t="s">
        <v>15</v>
      </c>
      <c r="G70" s="16" t="str">
        <f>TEXT(B70,"00000")&amp;"-"&amp;TEXT(C70,"00000")</f>
        <v>57001-57006</v>
      </c>
      <c r="H70" s="16" t="str">
        <f>TEXT(D70,"0000")&amp;"-"&amp;TEXT(E70,"0000")</f>
        <v>BP0U-BP0R</v>
      </c>
      <c r="I70" s="19">
        <v>-93.23</v>
      </c>
      <c r="J70" s="17">
        <v>0.1</v>
      </c>
      <c r="K70" s="19">
        <v>-89.69</v>
      </c>
      <c r="L70" s="17">
        <v>0.1</v>
      </c>
      <c r="M70" s="16"/>
      <c r="N70" s="16" t="s">
        <v>23</v>
      </c>
      <c r="O70" s="16" t="str">
        <f>TEXT(B70,"00000")&amp;"-"&amp;TEXT(C70,"00000")</f>
        <v>57001-57006</v>
      </c>
      <c r="P70" s="3">
        <v>52.6</v>
      </c>
      <c r="Q70" s="3">
        <v>270.3</v>
      </c>
      <c r="R70" s="2"/>
      <c r="S70" s="29">
        <f>I70</f>
        <v>-93.23</v>
      </c>
      <c r="T70" s="29">
        <f>S70+P70-Q70</f>
        <v>-310.93</v>
      </c>
      <c r="U70" s="29">
        <f>K70</f>
        <v>-89.69</v>
      </c>
      <c r="V70" s="29">
        <f>U70+P70-Q70</f>
        <v>-307.39</v>
      </c>
      <c r="Y70" s="1"/>
      <c r="Z70" s="5"/>
      <c r="AA70" s="5"/>
      <c r="AB70" s="5"/>
      <c r="AC70" s="1"/>
      <c r="AD70" s="21"/>
      <c r="AE70" s="21"/>
      <c r="AF70" s="21"/>
      <c r="AG70" s="21"/>
      <c r="AM70" s="1"/>
    </row>
    <row r="71" spans="1:39" ht="15">
      <c r="A71" s="16"/>
      <c r="B71" s="11">
        <v>57127</v>
      </c>
      <c r="C71" s="11">
        <v>57133</v>
      </c>
      <c r="D71" s="10" t="s">
        <v>55</v>
      </c>
      <c r="E71" s="10" t="s">
        <v>53</v>
      </c>
      <c r="F71" s="10" t="s">
        <v>15</v>
      </c>
      <c r="G71" s="16" t="str">
        <f>TEXT(B71,"00000")&amp;"-"&amp;TEXT(C71,"00000")</f>
        <v>57127-57133</v>
      </c>
      <c r="H71" s="16" t="str">
        <f>TEXT(D71,"0000")&amp;"-"&amp;TEXT(E71,"0000")</f>
        <v>BP0U-BP0R</v>
      </c>
      <c r="I71" s="19">
        <v>-89.69</v>
      </c>
      <c r="J71" s="17">
        <v>0.1</v>
      </c>
      <c r="K71" s="19">
        <v>-86.43</v>
      </c>
      <c r="L71" s="17">
        <v>0.1</v>
      </c>
      <c r="M71" s="16"/>
      <c r="N71" s="16" t="s">
        <v>23</v>
      </c>
      <c r="O71" s="16" t="str">
        <f>TEXT(B71,"00000")&amp;"-"&amp;TEXT(C71,"00000")</f>
        <v>57127-57133</v>
      </c>
      <c r="P71" s="3">
        <v>52.6</v>
      </c>
      <c r="Q71" s="3">
        <v>273.7</v>
      </c>
      <c r="R71" s="2"/>
      <c r="S71" s="29">
        <f>I71</f>
        <v>-89.69</v>
      </c>
      <c r="T71" s="29">
        <f>S71+P71-Q71</f>
        <v>-310.78999999999996</v>
      </c>
      <c r="U71" s="29">
        <f>K71</f>
        <v>-86.43</v>
      </c>
      <c r="V71" s="29">
        <f>U71+P71-Q71</f>
        <v>-307.53</v>
      </c>
      <c r="Y71" s="1"/>
      <c r="Z71" s="5"/>
      <c r="AA71" s="5"/>
      <c r="AB71" s="5"/>
      <c r="AC71" s="1"/>
      <c r="AD71" s="21"/>
      <c r="AE71" s="21"/>
      <c r="AF71" s="21"/>
      <c r="AG71" s="21"/>
      <c r="AM71" s="1"/>
    </row>
    <row r="72" spans="1:39" ht="15">
      <c r="A72" s="16"/>
      <c r="B72" s="11">
        <v>57198</v>
      </c>
      <c r="C72" s="11">
        <v>57205</v>
      </c>
      <c r="D72" s="10" t="s">
        <v>55</v>
      </c>
      <c r="E72" s="10" t="s">
        <v>53</v>
      </c>
      <c r="F72" s="10" t="s">
        <v>15</v>
      </c>
      <c r="G72" s="16" t="str">
        <f>TEXT(B72,"00000")&amp;"-"&amp;TEXT(C72,"00000")</f>
        <v>57198-57205</v>
      </c>
      <c r="H72" s="16" t="str">
        <f>TEXT(D72,"0000")&amp;"-"&amp;TEXT(E72,"0000")</f>
        <v>BP0U-BP0R</v>
      </c>
      <c r="I72" s="19">
        <v>-89.76</v>
      </c>
      <c r="J72" s="17">
        <v>0.2</v>
      </c>
      <c r="K72" s="19">
        <v>-86.19</v>
      </c>
      <c r="L72" s="17">
        <v>0.1</v>
      </c>
      <c r="M72" s="16"/>
      <c r="N72" s="16" t="s">
        <v>23</v>
      </c>
      <c r="O72" s="16" t="str">
        <f>TEXT(B72,"00000")&amp;"-"&amp;TEXT(C72,"00000")</f>
        <v>57198-57205</v>
      </c>
      <c r="P72" s="3">
        <v>52.6</v>
      </c>
      <c r="Q72" s="3">
        <v>273.7</v>
      </c>
      <c r="R72" s="2"/>
      <c r="S72" s="29">
        <f>I72</f>
        <v>-89.76</v>
      </c>
      <c r="T72" s="29">
        <f>S72+P72-Q72</f>
        <v>-310.86</v>
      </c>
      <c r="U72" s="29">
        <f>K72</f>
        <v>-86.19</v>
      </c>
      <c r="V72" s="29">
        <f>U72+P72-Q72</f>
        <v>-307.28999999999996</v>
      </c>
      <c r="Y72" s="1"/>
      <c r="Z72" s="5"/>
      <c r="AA72" s="5"/>
      <c r="AB72" s="5"/>
      <c r="AC72" s="1"/>
      <c r="AM72" s="1"/>
    </row>
    <row r="73" spans="1:39" ht="15">
      <c r="A73" s="16"/>
      <c r="B73" s="11"/>
      <c r="C73" s="11"/>
      <c r="D73" s="10"/>
      <c r="E73" s="10"/>
      <c r="F73" s="10"/>
      <c r="G73" s="16"/>
      <c r="H73" s="16"/>
      <c r="I73" s="19"/>
      <c r="J73" s="17"/>
      <c r="K73" s="19"/>
      <c r="L73" s="17"/>
      <c r="M73" s="16"/>
      <c r="N73" s="16"/>
      <c r="O73" s="16"/>
      <c r="P73" s="3"/>
      <c r="Q73" s="3"/>
      <c r="R73" s="2"/>
      <c r="S73" s="29"/>
      <c r="T73" s="29"/>
      <c r="U73" s="29"/>
      <c r="V73" s="29"/>
      <c r="Y73" s="1"/>
      <c r="Z73" s="5"/>
      <c r="AA73" s="5"/>
      <c r="AB73" s="5"/>
      <c r="AC73" s="1"/>
      <c r="AM73" s="1"/>
    </row>
    <row r="74" spans="1:39" ht="15">
      <c r="A74" s="16"/>
      <c r="B74" s="11"/>
      <c r="C74" s="11"/>
      <c r="D74" s="10"/>
      <c r="E74" s="10"/>
      <c r="F74" s="10"/>
      <c r="G74" s="16"/>
      <c r="H74" s="16"/>
      <c r="I74" s="19"/>
      <c r="J74" s="17"/>
      <c r="K74" s="19"/>
      <c r="L74" s="17"/>
      <c r="M74" s="16"/>
      <c r="N74" s="16"/>
      <c r="O74" s="16"/>
      <c r="P74" s="3"/>
      <c r="Q74" s="3"/>
      <c r="R74" s="2"/>
      <c r="S74" s="29"/>
      <c r="T74" s="29"/>
      <c r="U74" s="29"/>
      <c r="V74" s="29"/>
      <c r="Y74" s="1"/>
      <c r="Z74" s="5"/>
      <c r="AA74" s="5"/>
      <c r="AB74" s="5"/>
      <c r="AC74" s="1"/>
      <c r="AM74" s="1"/>
    </row>
    <row r="75" spans="1:39" ht="15">
      <c r="A75" s="16"/>
      <c r="B75" s="11"/>
      <c r="C75" s="11"/>
      <c r="D75" s="10"/>
      <c r="E75" s="10"/>
      <c r="F75" s="10"/>
      <c r="G75" s="16"/>
      <c r="H75" s="16"/>
      <c r="I75" s="19"/>
      <c r="J75" s="17"/>
      <c r="K75" s="19"/>
      <c r="L75" s="17"/>
      <c r="M75" s="16"/>
      <c r="N75" s="16"/>
      <c r="O75" s="16"/>
      <c r="P75" s="3"/>
      <c r="Q75" s="3"/>
      <c r="R75" s="2"/>
      <c r="S75" s="29"/>
      <c r="T75" s="29"/>
      <c r="U75" s="29"/>
      <c r="V75" s="29"/>
      <c r="Y75" s="1"/>
      <c r="Z75" s="5"/>
      <c r="AA75" s="5"/>
      <c r="AB75" s="5"/>
      <c r="AC75" s="1"/>
      <c r="AM75" s="1"/>
    </row>
    <row r="76" spans="1:39" ht="15">
      <c r="A76" s="16"/>
      <c r="B76" s="11"/>
      <c r="C76" s="11"/>
      <c r="D76" s="10"/>
      <c r="E76" s="10"/>
      <c r="F76" s="10"/>
      <c r="G76" s="16"/>
      <c r="H76" s="16"/>
      <c r="I76" s="19"/>
      <c r="J76" s="17"/>
      <c r="K76" s="19"/>
      <c r="L76" s="17"/>
      <c r="M76" s="16"/>
      <c r="N76" s="16"/>
      <c r="O76" s="16"/>
      <c r="P76" s="3"/>
      <c r="Q76" s="3"/>
      <c r="R76" s="2"/>
      <c r="S76" s="29"/>
      <c r="T76" s="29"/>
      <c r="U76" s="29"/>
      <c r="V76" s="29"/>
      <c r="Y76" s="1"/>
      <c r="Z76" s="5"/>
      <c r="AA76" s="5"/>
      <c r="AB76" s="5"/>
      <c r="AC76" s="1"/>
      <c r="AM76" s="1"/>
    </row>
    <row r="77" spans="1:39" ht="15">
      <c r="A77" s="14"/>
      <c r="B77" s="14"/>
      <c r="C77" s="14"/>
      <c r="D77" s="14"/>
      <c r="E77" s="14"/>
      <c r="F77" s="14"/>
      <c r="G77" s="14"/>
      <c r="H77" s="14"/>
      <c r="I77" s="18"/>
      <c r="J77" s="15"/>
      <c r="K77" s="15"/>
      <c r="L77" s="15"/>
      <c r="M77" s="14"/>
      <c r="N77" s="14"/>
      <c r="O77" s="14"/>
      <c r="P77" s="15"/>
      <c r="Q77" s="15"/>
      <c r="R77" s="14"/>
      <c r="S77" s="15"/>
      <c r="T77" s="15"/>
      <c r="U77" s="15"/>
      <c r="V77" s="15"/>
      <c r="Y77" s="1"/>
      <c r="Z77" s="5"/>
      <c r="AA77" s="5"/>
      <c r="AB77" s="5"/>
      <c r="AC77" s="1"/>
      <c r="AM77" s="1"/>
    </row>
    <row r="78" spans="1:39" ht="15" customHeight="1">
      <c r="A78" t="s">
        <v>73</v>
      </c>
      <c r="B78" s="12"/>
      <c r="C78" s="12"/>
      <c r="D78" s="12"/>
      <c r="E78" s="12"/>
      <c r="F78" s="12"/>
      <c r="G78" s="12"/>
      <c r="H78" s="12"/>
      <c r="I78" s="13"/>
      <c r="J78" s="13"/>
      <c r="K78" s="13"/>
      <c r="L78" s="13"/>
      <c r="M78" s="12"/>
      <c r="N78" s="12"/>
      <c r="O78" s="12"/>
      <c r="P78" s="12" t="s">
        <v>39</v>
      </c>
      <c r="Q78" s="13"/>
      <c r="R78" s="12"/>
      <c r="S78" s="1"/>
      <c r="T78" s="21">
        <f>MAX(T70:T76)-MIN(T70:T76)</f>
        <v>0.1400000000000432</v>
      </c>
      <c r="U78" s="21"/>
      <c r="V78" s="21">
        <f>MAX(V70:V76)-MIN(V70:V76)</f>
        <v>0.2400000000000091</v>
      </c>
      <c r="Y78" s="1"/>
      <c r="Z78" s="5"/>
      <c r="AA78" s="5"/>
      <c r="AB78" s="5"/>
      <c r="AC78" s="1"/>
      <c r="AM78" s="1"/>
    </row>
    <row r="79" spans="2:39" ht="15" customHeight="1">
      <c r="B79" s="12"/>
      <c r="C79" s="12"/>
      <c r="D79" s="11" t="s">
        <v>55</v>
      </c>
      <c r="E79" s="11" t="s">
        <v>53</v>
      </c>
      <c r="F79" s="10" t="s">
        <v>15</v>
      </c>
      <c r="I79" s="1"/>
      <c r="J79" s="1"/>
      <c r="K79" s="1"/>
      <c r="L79" s="1"/>
      <c r="N79" t="str">
        <f>TEXT(D79,"0000")&amp;"-"&amp;TEXT(E79,"0000")</f>
        <v>BP0U-BP0R</v>
      </c>
      <c r="P79" t="s">
        <v>90</v>
      </c>
      <c r="Q79" s="5"/>
      <c r="S79" s="5"/>
      <c r="T79" s="21">
        <v>-310.86</v>
      </c>
      <c r="U79" s="21"/>
      <c r="V79" s="21">
        <v>-307.4</v>
      </c>
      <c r="Y79" s="1"/>
      <c r="Z79" s="5"/>
      <c r="AA79" s="5"/>
      <c r="AB79" s="5"/>
      <c r="AC79" s="1"/>
      <c r="AM79" s="1"/>
    </row>
    <row r="80" spans="9:39" ht="15" customHeight="1">
      <c r="I80" s="1"/>
      <c r="J80" s="1"/>
      <c r="K80" s="1"/>
      <c r="L80" s="1"/>
      <c r="P80" t="s">
        <v>91</v>
      </c>
      <c r="Q80" s="5"/>
      <c r="S80" s="1"/>
      <c r="T80" s="21">
        <f>AVERAGE(T70:T76)</f>
        <v>-310.86</v>
      </c>
      <c r="U80" s="21"/>
      <c r="V80" s="21">
        <f>AVERAGE(V70:V76)</f>
        <v>-307.4033333333333</v>
      </c>
      <c r="Y80" s="1"/>
      <c r="Z80" s="5"/>
      <c r="AA80" s="5"/>
      <c r="AB80" s="5"/>
      <c r="AC80" s="1"/>
      <c r="AM80" s="1"/>
    </row>
    <row r="81" spans="9:12" ht="15">
      <c r="I81" s="1"/>
      <c r="J81" s="1"/>
      <c r="K81" s="1"/>
      <c r="L81" s="1"/>
    </row>
    <row r="82" spans="9:12" ht="15">
      <c r="I82" s="1"/>
      <c r="J82" s="1"/>
      <c r="K82" s="1"/>
      <c r="L82" s="1"/>
    </row>
  </sheetData>
  <sheetProtection/>
  <printOptions/>
  <pageMargins left="0.5905511811023622" right="0.5905511811023622" top="0.5905511811023622" bottom="0.5905511811023622" header="0" footer="0"/>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M53"/>
  <sheetViews>
    <sheetView zoomScalePageLayoutView="0" workbookViewId="0" topLeftCell="A1">
      <selection activeCell="A13" sqref="A13"/>
    </sheetView>
  </sheetViews>
  <sheetFormatPr defaultColWidth="11.421875" defaultRowHeight="15"/>
  <cols>
    <col min="1" max="1" width="7.140625" style="0" customWidth="1"/>
    <col min="2" max="6" width="6.57421875" style="0" customWidth="1"/>
    <col min="7" max="7" width="11.57421875" style="0" customWidth="1"/>
    <col min="10" max="10" width="5.140625" style="0" customWidth="1"/>
    <col min="12" max="12" width="5.00390625" style="0" customWidth="1"/>
    <col min="15" max="15" width="11.57421875" style="0" customWidth="1"/>
    <col min="16" max="16" width="8.140625" style="4" customWidth="1"/>
    <col min="17" max="17" width="8.57421875" style="4" customWidth="1"/>
    <col min="18" max="18" width="5.421875" style="0" customWidth="1"/>
    <col min="19" max="19" width="7.8515625" style="0" customWidth="1"/>
    <col min="20" max="20" width="8.421875" style="0" customWidth="1"/>
    <col min="21" max="21" width="8.00390625" style="0" customWidth="1"/>
    <col min="22" max="22" width="8.57421875" style="0" customWidth="1"/>
    <col min="24" max="24" width="19.140625" style="0" customWidth="1"/>
    <col min="25" max="25" width="7.140625" style="0" customWidth="1"/>
    <col min="26" max="26" width="9.00390625" style="4" customWidth="1"/>
    <col min="27" max="27" width="8.421875" style="4" customWidth="1"/>
    <col min="28" max="28" width="5.57421875" style="4" customWidth="1"/>
    <col min="29" max="29" width="8.421875" style="0" customWidth="1"/>
    <col min="30" max="30" width="8.28125" style="0" customWidth="1"/>
    <col min="31" max="31" width="8.140625" style="0" customWidth="1"/>
    <col min="32" max="32" width="8.7109375" style="0" customWidth="1"/>
    <col min="34" max="34" width="20.28125" style="0" customWidth="1"/>
    <col min="35" max="35" width="8.140625" style="0" customWidth="1"/>
    <col min="36" max="36" width="9.7109375" style="0" customWidth="1"/>
    <col min="37" max="37" width="8.7109375" style="0" customWidth="1"/>
    <col min="39" max="39" width="11.421875" style="1" customWidth="1"/>
  </cols>
  <sheetData>
    <row r="1" ht="15">
      <c r="A1" t="s">
        <v>118</v>
      </c>
    </row>
    <row r="2" ht="15">
      <c r="A2" t="s">
        <v>117</v>
      </c>
    </row>
    <row r="3" spans="1:30" ht="15">
      <c r="A3" t="s">
        <v>81</v>
      </c>
      <c r="P3"/>
      <c r="Q3"/>
      <c r="R3" s="4"/>
      <c r="S3" s="4"/>
      <c r="Z3"/>
      <c r="AA3"/>
      <c r="AC3" s="4"/>
      <c r="AD3" s="4"/>
    </row>
    <row r="4" spans="2:30" ht="15">
      <c r="B4" s="11" t="s">
        <v>42</v>
      </c>
      <c r="I4" s="6" t="s">
        <v>30</v>
      </c>
      <c r="K4" s="4"/>
      <c r="P4" s="2" t="s">
        <v>56</v>
      </c>
      <c r="Q4"/>
      <c r="R4" s="4"/>
      <c r="S4" s="4"/>
      <c r="Z4" s="8" t="s">
        <v>31</v>
      </c>
      <c r="AA4"/>
      <c r="AC4" s="4"/>
      <c r="AD4" s="4"/>
    </row>
    <row r="5" spans="1:30" ht="15">
      <c r="A5" s="31"/>
      <c r="B5" s="4"/>
      <c r="K5" s="4"/>
      <c r="P5" s="4" t="s">
        <v>57</v>
      </c>
      <c r="Q5"/>
      <c r="R5" s="4"/>
      <c r="S5" s="4"/>
      <c r="Z5" s="4" t="s">
        <v>57</v>
      </c>
      <c r="AA5"/>
      <c r="AC5" s="4"/>
      <c r="AD5" s="4"/>
    </row>
    <row r="6" spans="1:30" ht="15">
      <c r="A6" t="s">
        <v>79</v>
      </c>
      <c r="P6"/>
      <c r="Q6"/>
      <c r="R6" s="4"/>
      <c r="S6" s="4"/>
      <c r="Z6"/>
      <c r="AA6"/>
      <c r="AC6" s="4"/>
      <c r="AD6" s="4"/>
    </row>
    <row r="7" spans="6:34" ht="15">
      <c r="F7" t="s">
        <v>77</v>
      </c>
      <c r="N7" t="s">
        <v>65</v>
      </c>
      <c r="P7"/>
      <c r="Q7"/>
      <c r="R7" s="4"/>
      <c r="S7" s="4"/>
      <c r="V7" s="1"/>
      <c r="X7" t="s">
        <v>66</v>
      </c>
      <c r="Z7"/>
      <c r="AA7"/>
      <c r="AC7" s="4"/>
      <c r="AD7" s="4"/>
      <c r="AH7" t="s">
        <v>74</v>
      </c>
    </row>
    <row r="8" spans="1:37" ht="15">
      <c r="A8" s="31" t="s">
        <v>116</v>
      </c>
      <c r="B8" s="4"/>
      <c r="C8" s="4"/>
      <c r="D8" s="4"/>
      <c r="E8" s="4"/>
      <c r="F8" s="4"/>
      <c r="G8" s="4"/>
      <c r="H8" s="4"/>
      <c r="AH8" t="str">
        <f>TEXT(E$28,"0000")&amp;" reference values"</f>
        <v>BP0R reference values</v>
      </c>
      <c r="AJ8">
        <v>221.5</v>
      </c>
      <c r="AK8">
        <v>224.5</v>
      </c>
    </row>
    <row r="9" spans="2:37" ht="15.75" customHeight="1">
      <c r="B9" s="11" t="s">
        <v>28</v>
      </c>
      <c r="C9" s="11" t="s">
        <v>29</v>
      </c>
      <c r="D9" s="11" t="s">
        <v>43</v>
      </c>
      <c r="E9" s="11" t="s">
        <v>44</v>
      </c>
      <c r="F9" s="11" t="s">
        <v>13</v>
      </c>
      <c r="G9" t="s">
        <v>1</v>
      </c>
      <c r="H9" s="4" t="s">
        <v>0</v>
      </c>
      <c r="I9" s="6" t="s">
        <v>21</v>
      </c>
      <c r="J9" t="s">
        <v>14</v>
      </c>
      <c r="K9" s="6" t="s">
        <v>22</v>
      </c>
      <c r="L9" t="s">
        <v>14</v>
      </c>
      <c r="N9" t="s">
        <v>0</v>
      </c>
      <c r="O9" t="s">
        <v>1</v>
      </c>
      <c r="P9" s="2" t="s">
        <v>5</v>
      </c>
      <c r="Q9" s="2" t="s">
        <v>6</v>
      </c>
      <c r="R9" s="2" t="s">
        <v>24</v>
      </c>
      <c r="S9" t="s">
        <v>2</v>
      </c>
      <c r="U9" t="s">
        <v>3</v>
      </c>
      <c r="X9" t="s">
        <v>0</v>
      </c>
      <c r="Y9" t="s">
        <v>1</v>
      </c>
      <c r="Z9" s="8" t="s">
        <v>10</v>
      </c>
      <c r="AA9" s="8" t="s">
        <v>11</v>
      </c>
      <c r="AB9" s="8" t="s">
        <v>24</v>
      </c>
      <c r="AC9" t="s">
        <v>2</v>
      </c>
      <c r="AE9" t="s">
        <v>3</v>
      </c>
      <c r="AH9" t="s">
        <v>0</v>
      </c>
      <c r="AI9" t="s">
        <v>1</v>
      </c>
      <c r="AJ9" t="s">
        <v>76</v>
      </c>
      <c r="AK9" t="s">
        <v>75</v>
      </c>
    </row>
    <row r="10" spans="1:39" ht="15">
      <c r="A10" s="14"/>
      <c r="B10" s="14"/>
      <c r="C10" s="14"/>
      <c r="D10" s="14"/>
      <c r="E10" s="14"/>
      <c r="F10" s="14"/>
      <c r="G10" s="14"/>
      <c r="H10" s="14"/>
      <c r="I10" s="14"/>
      <c r="J10" s="14"/>
      <c r="K10" s="14"/>
      <c r="L10" s="14"/>
      <c r="M10" s="14"/>
      <c r="N10" s="14"/>
      <c r="O10" s="14"/>
      <c r="P10" s="14"/>
      <c r="Q10" s="14"/>
      <c r="R10" s="14"/>
      <c r="S10" s="14" t="s">
        <v>4</v>
      </c>
      <c r="T10" s="14" t="s">
        <v>7</v>
      </c>
      <c r="U10" s="14" t="s">
        <v>4</v>
      </c>
      <c r="V10" s="14" t="s">
        <v>7</v>
      </c>
      <c r="W10" s="14"/>
      <c r="X10" s="14"/>
      <c r="Y10" s="14"/>
      <c r="Z10" s="14"/>
      <c r="AA10" s="14"/>
      <c r="AB10" s="14"/>
      <c r="AC10" s="14" t="s">
        <v>7</v>
      </c>
      <c r="AD10" s="14" t="s">
        <v>12</v>
      </c>
      <c r="AE10" s="14" t="s">
        <v>7</v>
      </c>
      <c r="AF10" s="14" t="s">
        <v>12</v>
      </c>
      <c r="AJ10" t="s">
        <v>32</v>
      </c>
      <c r="AK10" t="s">
        <v>32</v>
      </c>
      <c r="AM10" s="1" t="s">
        <v>85</v>
      </c>
    </row>
    <row r="11" spans="1:39" ht="15">
      <c r="A11" s="16" t="s">
        <v>115</v>
      </c>
      <c r="B11" s="11">
        <v>57183</v>
      </c>
      <c r="C11" s="11">
        <v>57188</v>
      </c>
      <c r="D11" s="11" t="s">
        <v>107</v>
      </c>
      <c r="E11" s="11" t="s">
        <v>112</v>
      </c>
      <c r="F11" s="11" t="s">
        <v>111</v>
      </c>
      <c r="G11" s="16" t="str">
        <f>TEXT(B11,"00000")&amp;"-"&amp;TEXT(C11,"00000")</f>
        <v>57183-57188</v>
      </c>
      <c r="H11" s="16" t="str">
        <f>TEXT(D11,"0000")&amp;"-"&amp;TEXT(E11,"0000")</f>
        <v>BP1K-SU19</v>
      </c>
      <c r="I11" s="19">
        <v>77.36</v>
      </c>
      <c r="J11" s="17">
        <v>0.1</v>
      </c>
      <c r="K11" s="19">
        <v>73.29</v>
      </c>
      <c r="L11" s="17">
        <v>0.1</v>
      </c>
      <c r="M11" s="16"/>
      <c r="N11" s="16" t="str">
        <f>H11</f>
        <v>BP1K-SU19</v>
      </c>
      <c r="O11" s="16" t="str">
        <f>TEXT(B11,"00000")&amp;"-"&amp;TEXT(C11,"00000")</f>
        <v>57183-57188</v>
      </c>
      <c r="P11" s="3">
        <v>201.7</v>
      </c>
      <c r="Q11" s="3">
        <v>194.45</v>
      </c>
      <c r="R11" s="3"/>
      <c r="S11" s="29">
        <f>I11</f>
        <v>77.36</v>
      </c>
      <c r="T11" s="29">
        <f>S11+P11-Q11</f>
        <v>84.61000000000001</v>
      </c>
      <c r="U11" s="29">
        <f>K11</f>
        <v>73.29</v>
      </c>
      <c r="V11" s="29">
        <f>U11+P11-Q11</f>
        <v>80.54000000000002</v>
      </c>
      <c r="W11" s="16"/>
      <c r="X11" s="16" t="str">
        <f>TEXT(E11,"0000")&amp;"-"&amp;TEXT(E$28,"0000")&amp;" via "&amp;TEXT(D$28,"0000")</f>
        <v>SU19-BP0R via BP1K</v>
      </c>
      <c r="Y11" s="17">
        <f>2014+(B11+C11-2*56658)/730</f>
        <v>2015.445205479452</v>
      </c>
      <c r="Z11" s="9">
        <v>48.17</v>
      </c>
      <c r="AA11" s="9">
        <v>133.4</v>
      </c>
      <c r="AB11" s="9"/>
      <c r="AC11" s="29">
        <f>T$28-T11</f>
        <v>-336.99</v>
      </c>
      <c r="AD11" s="29">
        <f>AC11-Z11+AA11</f>
        <v>-251.76000000000002</v>
      </c>
      <c r="AE11" s="29">
        <f>V$28-V11</f>
        <v>-337.72</v>
      </c>
      <c r="AF11" s="29">
        <f>AE11-Z11+AA11</f>
        <v>-252.49000000000004</v>
      </c>
      <c r="AH11" t="str">
        <f>TEXT(E11,"0000")&amp;" wrt "&amp;TEXT(E$28,"0000")&amp;" via "&amp;TEXT(D$28,"0000")</f>
        <v>SU19 wrt BP0R via BP1K</v>
      </c>
      <c r="AI11" s="1">
        <f>Y11</f>
        <v>2015.445205479452</v>
      </c>
      <c r="AJ11" s="21">
        <f>AD11+AJ$8</f>
        <v>-30.26000000000002</v>
      </c>
      <c r="AK11" s="21">
        <f>AF11+AK$8</f>
        <v>-27.990000000000038</v>
      </c>
      <c r="AL11" s="21"/>
      <c r="AM11" s="21">
        <f>2.545*AJ11-1.545*AK11+Z11-Q11</f>
        <v>-180.04715</v>
      </c>
    </row>
    <row r="12" spans="1:39" ht="15">
      <c r="A12" s="16" t="s">
        <v>113</v>
      </c>
      <c r="B12" s="11"/>
      <c r="C12" s="11"/>
      <c r="D12" s="11"/>
      <c r="E12" s="11"/>
      <c r="F12" s="11"/>
      <c r="G12" s="16"/>
      <c r="H12" s="16"/>
      <c r="I12" s="19"/>
      <c r="J12" s="17"/>
      <c r="K12" s="19"/>
      <c r="L12" s="17"/>
      <c r="M12" s="16"/>
      <c r="N12" s="16"/>
      <c r="O12" s="16"/>
      <c r="P12" s="3"/>
      <c r="Q12" s="3"/>
      <c r="R12" s="3"/>
      <c r="S12" s="29"/>
      <c r="T12" s="29"/>
      <c r="U12" s="29"/>
      <c r="V12" s="29"/>
      <c r="W12" s="16"/>
      <c r="X12" s="16"/>
      <c r="Y12" s="17"/>
      <c r="Z12" s="9"/>
      <c r="AA12" s="9"/>
      <c r="AB12" s="9"/>
      <c r="AC12" s="29"/>
      <c r="AD12" s="29">
        <f>(AD11+AD13)/2</f>
        <v>-251.52500000000003</v>
      </c>
      <c r="AE12" s="29"/>
      <c r="AF12" s="29">
        <f>(AF11+AF13)/2</f>
        <v>-252.28000000000003</v>
      </c>
      <c r="AI12" s="1"/>
      <c r="AJ12" s="21"/>
      <c r="AK12" s="21"/>
      <c r="AL12" s="21"/>
      <c r="AM12" s="21"/>
    </row>
    <row r="13" spans="1:39" ht="15">
      <c r="A13" s="16" t="s">
        <v>115</v>
      </c>
      <c r="B13" s="11">
        <v>57196</v>
      </c>
      <c r="C13" s="11">
        <v>57200</v>
      </c>
      <c r="D13" s="11" t="s">
        <v>107</v>
      </c>
      <c r="E13" s="11" t="s">
        <v>112</v>
      </c>
      <c r="F13" s="11" t="s">
        <v>111</v>
      </c>
      <c r="G13" s="16" t="str">
        <f>TEXT(B13,"00000")&amp;"-"&amp;TEXT(C13,"00000")</f>
        <v>57196-57200</v>
      </c>
      <c r="H13" s="16" t="str">
        <f>TEXT(D13,"0000")&amp;"-"&amp;TEXT(E13,"0000")</f>
        <v>BP1K-SU19</v>
      </c>
      <c r="I13" s="19">
        <v>77.19</v>
      </c>
      <c r="J13" s="17">
        <v>0.1</v>
      </c>
      <c r="K13" s="19">
        <v>73.17</v>
      </c>
      <c r="L13" s="17">
        <v>0.1</v>
      </c>
      <c r="M13" s="16"/>
      <c r="N13" s="16" t="str">
        <f>H13</f>
        <v>BP1K-SU19</v>
      </c>
      <c r="O13" s="16" t="str">
        <f>TEXT(B13,"00000")&amp;"-"&amp;TEXT(C13,"00000")</f>
        <v>57196-57200</v>
      </c>
      <c r="P13" s="3">
        <v>201.4</v>
      </c>
      <c r="Q13" s="3">
        <v>194.45</v>
      </c>
      <c r="R13" s="3"/>
      <c r="S13" s="29">
        <f>I13</f>
        <v>77.19</v>
      </c>
      <c r="T13" s="29">
        <f>S13+P13-Q13</f>
        <v>84.14000000000004</v>
      </c>
      <c r="U13" s="29">
        <f>K13</f>
        <v>73.17</v>
      </c>
      <c r="V13" s="29">
        <f>U13+P13-Q13</f>
        <v>80.12</v>
      </c>
      <c r="W13" s="16"/>
      <c r="X13" s="16" t="str">
        <f>TEXT(E13,"0000")&amp;"-"&amp;TEXT(E$28,"0000")&amp;" via "&amp;TEXT(D$28,"0000")</f>
        <v>SU19-BP0R via BP1K</v>
      </c>
      <c r="Y13" s="17">
        <f>2014+(B13+C13-2*56658)/730</f>
        <v>2015.4794520547946</v>
      </c>
      <c r="Z13" s="9">
        <v>48.17</v>
      </c>
      <c r="AA13" s="9">
        <v>133.4</v>
      </c>
      <c r="AB13" s="9"/>
      <c r="AC13" s="29">
        <f>T$28-T13</f>
        <v>-336.52000000000004</v>
      </c>
      <c r="AD13" s="29">
        <f>AC13-Z13+AA13</f>
        <v>-251.29000000000005</v>
      </c>
      <c r="AE13" s="29">
        <f>V$28-V13</f>
        <v>-337.3</v>
      </c>
      <c r="AF13" s="29">
        <f>AE13-Z13+AA13</f>
        <v>-252.07000000000002</v>
      </c>
      <c r="AH13" t="str">
        <f>TEXT(E13,"0000")&amp;" wrt "&amp;TEXT(E$28,"0000")&amp;" via "&amp;TEXT(D$28,"0000")</f>
        <v>SU19 wrt BP0R via BP1K</v>
      </c>
      <c r="AI13" s="1">
        <f>Y13</f>
        <v>2015.4794520547946</v>
      </c>
      <c r="AJ13" s="21">
        <f>AD13+AJ$8</f>
        <v>-29.79000000000005</v>
      </c>
      <c r="AK13" s="21">
        <f>AF13+AK$8</f>
        <v>-27.57000000000002</v>
      </c>
      <c r="AL13" s="21"/>
      <c r="AM13" s="21">
        <f>2.545*AJ13-1.545*AK13+Z13-Q13</f>
        <v>-179.49990000000008</v>
      </c>
    </row>
    <row r="14" spans="1:39" ht="15">
      <c r="A14" s="16"/>
      <c r="B14" s="11"/>
      <c r="C14" s="11"/>
      <c r="D14" s="11"/>
      <c r="E14" s="11"/>
      <c r="F14" s="11"/>
      <c r="G14" s="16"/>
      <c r="H14" s="16"/>
      <c r="I14" s="19"/>
      <c r="J14" s="17"/>
      <c r="K14" s="19"/>
      <c r="L14" s="17"/>
      <c r="M14" s="16"/>
      <c r="N14" s="16"/>
      <c r="O14" s="16"/>
      <c r="P14" s="3"/>
      <c r="Q14" s="3"/>
      <c r="R14" s="3"/>
      <c r="S14" s="29"/>
      <c r="T14" s="29"/>
      <c r="U14" s="29"/>
      <c r="V14" s="29"/>
      <c r="W14" s="16"/>
      <c r="X14" s="16"/>
      <c r="Y14" s="17"/>
      <c r="Z14" s="9"/>
      <c r="AA14" s="9"/>
      <c r="AB14" s="9"/>
      <c r="AC14" s="29"/>
      <c r="AD14" s="29"/>
      <c r="AE14" s="29"/>
      <c r="AF14" s="29"/>
      <c r="AI14" s="1"/>
      <c r="AJ14" s="21"/>
      <c r="AK14" s="21"/>
      <c r="AL14" s="21"/>
      <c r="AM14" s="21"/>
    </row>
    <row r="15" spans="1:39" ht="15">
      <c r="A15" s="14"/>
      <c r="B15" s="14"/>
      <c r="C15" s="14"/>
      <c r="D15" s="14"/>
      <c r="E15" s="14"/>
      <c r="F15" s="14"/>
      <c r="G15" s="14"/>
      <c r="H15" s="14"/>
      <c r="I15" s="15"/>
      <c r="J15" s="15"/>
      <c r="K15" s="15"/>
      <c r="L15" s="15"/>
      <c r="M15" s="14"/>
      <c r="N15" s="14"/>
      <c r="O15" s="14"/>
      <c r="P15" s="15"/>
      <c r="Q15" s="15"/>
      <c r="R15" s="14"/>
      <c r="S15" s="15"/>
      <c r="T15" s="15"/>
      <c r="U15" s="15"/>
      <c r="V15" s="15"/>
      <c r="W15" s="14"/>
      <c r="X15" s="14"/>
      <c r="Y15" s="15"/>
      <c r="Z15" s="15"/>
      <c r="AA15" s="15"/>
      <c r="AB15" s="15"/>
      <c r="AC15" s="15"/>
      <c r="AD15" s="15"/>
      <c r="AE15" s="15"/>
      <c r="AF15" s="15"/>
      <c r="AI15">
        <f>(AI11+AI13)/2</f>
        <v>2015.4623287671234</v>
      </c>
      <c r="AJ15" s="21">
        <f>(AJ11+AJ13)/2</f>
        <v>-30.025000000000034</v>
      </c>
      <c r="AK15" s="21">
        <f>(AK11+AK13)/2</f>
        <v>-27.78000000000003</v>
      </c>
      <c r="AM15" s="21">
        <f>(AM11+AM13)/2</f>
        <v>-179.77352500000003</v>
      </c>
    </row>
    <row r="16" spans="9:39" s="12" customFormat="1" ht="15">
      <c r="I16" s="13"/>
      <c r="J16" s="13"/>
      <c r="K16" s="13"/>
      <c r="L16" s="13"/>
      <c r="P16" s="13"/>
      <c r="Q16" s="13"/>
      <c r="S16" s="13"/>
      <c r="T16" s="13"/>
      <c r="U16" s="13"/>
      <c r="V16" s="13"/>
      <c r="Y16" s="13"/>
      <c r="Z16" s="13"/>
      <c r="AA16" s="13"/>
      <c r="AB16" s="13"/>
      <c r="AC16" s="13"/>
      <c r="AD16" s="13"/>
      <c r="AE16" s="13"/>
      <c r="AF16" s="13"/>
      <c r="AM16" s="13"/>
    </row>
    <row r="17" spans="1:32" ht="15">
      <c r="A17" t="s">
        <v>80</v>
      </c>
      <c r="B17" s="4"/>
      <c r="C17" s="4"/>
      <c r="D17" s="4"/>
      <c r="E17" s="4"/>
      <c r="F17" s="4"/>
      <c r="I17" s="5"/>
      <c r="J17" s="5"/>
      <c r="K17" s="5"/>
      <c r="L17" s="1"/>
      <c r="P17" s="5"/>
      <c r="Q17" s="5"/>
      <c r="S17" s="1"/>
      <c r="T17" s="1"/>
      <c r="U17" s="1"/>
      <c r="V17" s="1"/>
      <c r="Y17" s="1"/>
      <c r="Z17" s="5"/>
      <c r="AA17" s="5"/>
      <c r="AB17" s="5"/>
      <c r="AC17" s="1"/>
      <c r="AD17" s="1"/>
      <c r="AE17" s="1"/>
      <c r="AF17" s="1"/>
    </row>
    <row r="18" spans="2:32" ht="15">
      <c r="B18" s="4"/>
      <c r="C18" s="4"/>
      <c r="D18" s="4"/>
      <c r="E18" s="4"/>
      <c r="F18" t="s">
        <v>78</v>
      </c>
      <c r="I18" s="5"/>
      <c r="J18" s="5"/>
      <c r="K18" s="5"/>
      <c r="L18" s="1"/>
      <c r="N18" t="s">
        <v>63</v>
      </c>
      <c r="P18" s="5"/>
      <c r="Q18" s="5"/>
      <c r="S18" s="1"/>
      <c r="T18" s="1"/>
      <c r="U18" s="1"/>
      <c r="V18" s="1"/>
      <c r="Y18" s="1"/>
      <c r="Z18" s="5"/>
      <c r="AA18" s="5"/>
      <c r="AB18" s="5"/>
      <c r="AC18" s="1"/>
      <c r="AD18" s="1"/>
      <c r="AE18" s="1"/>
      <c r="AF18" s="1"/>
    </row>
    <row r="19" spans="2:32" ht="15">
      <c r="B19" s="4"/>
      <c r="C19" s="4"/>
      <c r="D19" s="4"/>
      <c r="E19" s="4"/>
      <c r="F19" s="4"/>
      <c r="I19" s="5"/>
      <c r="J19" s="5"/>
      <c r="K19" s="5"/>
      <c r="L19" s="1"/>
      <c r="P19" s="5"/>
      <c r="Q19" s="5"/>
      <c r="S19" s="1"/>
      <c r="T19" s="1"/>
      <c r="U19" s="1"/>
      <c r="V19" s="1"/>
      <c r="Y19" s="1"/>
      <c r="Z19" s="5"/>
      <c r="AA19" s="5"/>
      <c r="AB19" s="5"/>
      <c r="AC19" s="1"/>
      <c r="AD19" s="1"/>
      <c r="AE19" s="1"/>
      <c r="AF19" s="1"/>
    </row>
    <row r="20" spans="2:32" ht="15">
      <c r="B20" s="11" t="s">
        <v>28</v>
      </c>
      <c r="C20" s="11" t="s">
        <v>29</v>
      </c>
      <c r="D20" s="11" t="s">
        <v>43</v>
      </c>
      <c r="E20" s="11" t="s">
        <v>44</v>
      </c>
      <c r="F20" s="11" t="s">
        <v>13</v>
      </c>
      <c r="G20" t="s">
        <v>1</v>
      </c>
      <c r="H20" s="4" t="s">
        <v>0</v>
      </c>
      <c r="I20" s="6" t="s">
        <v>21</v>
      </c>
      <c r="J20" t="s">
        <v>14</v>
      </c>
      <c r="K20" s="6" t="s">
        <v>22</v>
      </c>
      <c r="L20" t="s">
        <v>14</v>
      </c>
      <c r="N20" t="s">
        <v>0</v>
      </c>
      <c r="O20" t="s">
        <v>1</v>
      </c>
      <c r="P20" s="2" t="s">
        <v>5</v>
      </c>
      <c r="Q20" s="2" t="s">
        <v>6</v>
      </c>
      <c r="R20" s="2" t="s">
        <v>24</v>
      </c>
      <c r="S20" t="s">
        <v>2</v>
      </c>
      <c r="U20" t="s">
        <v>3</v>
      </c>
      <c r="Y20" s="1"/>
      <c r="Z20" s="5"/>
      <c r="AA20" s="5"/>
      <c r="AB20" s="5"/>
      <c r="AC20" s="1"/>
      <c r="AD20" s="1"/>
      <c r="AE20" s="1"/>
      <c r="AF20" s="1"/>
    </row>
    <row r="21" spans="1:32" ht="15">
      <c r="A21" s="14"/>
      <c r="B21" s="14"/>
      <c r="C21" s="14"/>
      <c r="D21" s="14"/>
      <c r="E21" s="14"/>
      <c r="F21" s="14"/>
      <c r="G21" s="14"/>
      <c r="H21" s="14"/>
      <c r="I21" s="14"/>
      <c r="J21" s="14"/>
      <c r="K21" s="14"/>
      <c r="L21" s="14"/>
      <c r="M21" s="14"/>
      <c r="N21" s="14"/>
      <c r="O21" s="14"/>
      <c r="P21" s="14"/>
      <c r="Q21" s="14"/>
      <c r="R21" s="14"/>
      <c r="S21" s="14" t="s">
        <v>4</v>
      </c>
      <c r="T21" s="14" t="s">
        <v>7</v>
      </c>
      <c r="U21" s="14" t="s">
        <v>4</v>
      </c>
      <c r="V21" s="14" t="s">
        <v>7</v>
      </c>
      <c r="Y21" s="1"/>
      <c r="Z21" s="5"/>
      <c r="AA21" s="5"/>
      <c r="AB21" s="5"/>
      <c r="AC21" s="1"/>
      <c r="AD21" s="1"/>
      <c r="AE21" s="1"/>
      <c r="AF21" s="1"/>
    </row>
    <row r="22" spans="1:32" ht="15">
      <c r="A22" s="16"/>
      <c r="B22" s="11">
        <v>56897</v>
      </c>
      <c r="C22" s="11">
        <v>56902</v>
      </c>
      <c r="D22" s="10" t="s">
        <v>107</v>
      </c>
      <c r="E22" s="10" t="str">
        <f>E$28</f>
        <v>BP0R</v>
      </c>
      <c r="F22" s="10" t="str">
        <f>F$28</f>
        <v>BIPM</v>
      </c>
      <c r="G22" s="16" t="str">
        <f>TEXT(B22,"00000")&amp;"-"&amp;TEXT(C22,"00000")</f>
        <v>56897-56902</v>
      </c>
      <c r="H22" s="16" t="str">
        <f>TEXT(D22,"0000")&amp;"-"&amp;TEXT(E22,"0000")</f>
        <v>BP1K-BP0R</v>
      </c>
      <c r="I22" s="19">
        <v>-27.18</v>
      </c>
      <c r="J22" s="17">
        <v>0.1</v>
      </c>
      <c r="K22" s="19">
        <v>-31.9</v>
      </c>
      <c r="L22" s="17">
        <v>0.1</v>
      </c>
      <c r="M22" s="16"/>
      <c r="N22" s="16" t="str">
        <f>H22</f>
        <v>BP1K-BP0R</v>
      </c>
      <c r="O22" s="16" t="str">
        <f>TEXT(B22,"00000")&amp;"-"&amp;TEXT(C22,"00000")</f>
        <v>56897-56902</v>
      </c>
      <c r="P22" s="3">
        <v>45.15</v>
      </c>
      <c r="Q22" s="3">
        <v>270.6</v>
      </c>
      <c r="R22" s="2"/>
      <c r="S22" s="29">
        <f>I22</f>
        <v>-27.18</v>
      </c>
      <c r="T22" s="29">
        <f>S22+P22-Q22</f>
        <v>-252.63000000000002</v>
      </c>
      <c r="U22" s="29">
        <f>K22</f>
        <v>-31.9</v>
      </c>
      <c r="V22" s="29">
        <f>U22+P22-Q22</f>
        <v>-257.35</v>
      </c>
      <c r="Y22" s="1"/>
      <c r="Z22" s="5"/>
      <c r="AA22" s="5"/>
      <c r="AB22" s="5"/>
      <c r="AC22" s="1"/>
      <c r="AD22" s="1"/>
      <c r="AE22" s="1"/>
      <c r="AF22" s="1"/>
    </row>
    <row r="23" spans="1:32" ht="15">
      <c r="A23" s="16"/>
      <c r="B23" s="11">
        <v>57332</v>
      </c>
      <c r="C23" s="11">
        <v>57337</v>
      </c>
      <c r="D23" s="10" t="s">
        <v>107</v>
      </c>
      <c r="E23" s="10" t="s">
        <v>53</v>
      </c>
      <c r="F23" s="10" t="s">
        <v>15</v>
      </c>
      <c r="G23" s="16" t="str">
        <f>TEXT(B23,"00000")&amp;"-"&amp;TEXT(C23,"00000")</f>
        <v>57332-57337</v>
      </c>
      <c r="H23" s="16" t="str">
        <f>TEXT(D23,"0000")&amp;"-"&amp;TEXT(E23,"0000")</f>
        <v>BP1K-BP0R</v>
      </c>
      <c r="I23" s="19">
        <v>-14.73</v>
      </c>
      <c r="J23" s="17">
        <v>0.2</v>
      </c>
      <c r="K23" s="19">
        <v>-19.6</v>
      </c>
      <c r="L23" s="17">
        <v>0.1</v>
      </c>
      <c r="M23" s="16"/>
      <c r="N23" s="16" t="str">
        <f>H23</f>
        <v>BP1K-BP0R</v>
      </c>
      <c r="O23" s="16" t="str">
        <f>TEXT(B23,"00000")&amp;"-"&amp;TEXT(C23,"00000")</f>
        <v>57332-57337</v>
      </c>
      <c r="P23" s="3">
        <v>51.4</v>
      </c>
      <c r="Q23" s="3">
        <v>288.8</v>
      </c>
      <c r="R23" s="2"/>
      <c r="S23" s="29">
        <f>I23</f>
        <v>-14.73</v>
      </c>
      <c r="T23" s="29">
        <f>S23+P23-Q23</f>
        <v>-252.13</v>
      </c>
      <c r="U23" s="29">
        <f>K23</f>
        <v>-19.6</v>
      </c>
      <c r="V23" s="29">
        <f>U23+P23-Q23</f>
        <v>-257</v>
      </c>
      <c r="Y23" s="1"/>
      <c r="Z23" s="5"/>
      <c r="AA23" s="5"/>
      <c r="AB23" s="5"/>
      <c r="AC23" s="1"/>
      <c r="AD23" s="1"/>
      <c r="AE23" s="1"/>
      <c r="AF23" s="1"/>
    </row>
    <row r="24" spans="1:32" ht="15">
      <c r="A24" s="16"/>
      <c r="B24" s="11"/>
      <c r="C24" s="11"/>
      <c r="D24" s="10"/>
      <c r="E24" s="10"/>
      <c r="F24" s="10"/>
      <c r="G24" s="16"/>
      <c r="H24" s="16"/>
      <c r="I24" s="19"/>
      <c r="J24" s="17"/>
      <c r="K24" s="19"/>
      <c r="L24" s="17"/>
      <c r="M24" s="16"/>
      <c r="N24" s="16"/>
      <c r="O24" s="16"/>
      <c r="P24" s="3"/>
      <c r="Q24" s="3"/>
      <c r="R24" s="2"/>
      <c r="S24" s="29"/>
      <c r="T24" s="29"/>
      <c r="U24" s="29"/>
      <c r="V24" s="29"/>
      <c r="Y24" s="1"/>
      <c r="Z24" s="5"/>
      <c r="AA24" s="5"/>
      <c r="AB24" s="5"/>
      <c r="AC24" s="1"/>
      <c r="AD24" s="1"/>
      <c r="AE24" s="1"/>
      <c r="AF24" s="1"/>
    </row>
    <row r="25" spans="1:32" ht="15">
      <c r="A25" s="16"/>
      <c r="B25" s="11"/>
      <c r="C25" s="11"/>
      <c r="D25" s="10"/>
      <c r="E25" s="10"/>
      <c r="F25" s="10"/>
      <c r="G25" s="16"/>
      <c r="H25" s="16"/>
      <c r="I25" s="19"/>
      <c r="J25" s="17"/>
      <c r="K25" s="19"/>
      <c r="L25" s="17"/>
      <c r="M25" s="16"/>
      <c r="N25" s="16"/>
      <c r="O25" s="16"/>
      <c r="P25" s="3"/>
      <c r="Q25" s="3"/>
      <c r="R25" s="2"/>
      <c r="S25" s="29"/>
      <c r="T25" s="29"/>
      <c r="U25" s="29"/>
      <c r="V25" s="29"/>
      <c r="Y25" s="1"/>
      <c r="Z25" s="5"/>
      <c r="AA25" s="5"/>
      <c r="AB25" s="5"/>
      <c r="AC25" s="1"/>
      <c r="AD25" s="1"/>
      <c r="AE25" s="1"/>
      <c r="AF25" s="1"/>
    </row>
    <row r="26" spans="1:32" ht="15">
      <c r="A26" s="14"/>
      <c r="B26" s="14"/>
      <c r="C26" s="14"/>
      <c r="D26" s="14"/>
      <c r="E26" s="14"/>
      <c r="F26" s="14"/>
      <c r="G26" s="14"/>
      <c r="H26" s="14"/>
      <c r="I26" s="18"/>
      <c r="J26" s="15"/>
      <c r="K26" s="18"/>
      <c r="L26" s="15"/>
      <c r="M26" s="14"/>
      <c r="N26" s="14"/>
      <c r="O26" s="14"/>
      <c r="P26" s="15"/>
      <c r="Q26" s="15"/>
      <c r="R26" s="14"/>
      <c r="S26" s="18"/>
      <c r="T26" s="18"/>
      <c r="U26" s="18"/>
      <c r="V26" s="18"/>
      <c r="Y26" s="1"/>
      <c r="Z26" s="5"/>
      <c r="AA26" s="5"/>
      <c r="AB26" s="5"/>
      <c r="AC26" s="1"/>
      <c r="AD26" s="1"/>
      <c r="AE26" s="1"/>
      <c r="AF26" s="1"/>
    </row>
    <row r="27" spans="1:32" ht="15">
      <c r="A27" t="s">
        <v>108</v>
      </c>
      <c r="B27" s="12"/>
      <c r="C27" s="12"/>
      <c r="D27" s="12"/>
      <c r="E27" s="12"/>
      <c r="F27" s="12"/>
      <c r="G27" s="12"/>
      <c r="H27" s="12"/>
      <c r="I27" s="20"/>
      <c r="J27" s="13"/>
      <c r="K27" s="20"/>
      <c r="L27" s="13"/>
      <c r="M27" s="12"/>
      <c r="N27" s="12"/>
      <c r="O27" s="12"/>
      <c r="P27" t="s">
        <v>39</v>
      </c>
      <c r="Q27" s="13"/>
      <c r="S27" s="21"/>
      <c r="T27" s="21">
        <f>MAX(T22:T25)-MIN(T22:T25)</f>
        <v>0.5000000000000284</v>
      </c>
      <c r="U27" s="21"/>
      <c r="V27" s="21">
        <f>MAX(V22:V25)-MIN(V22:V25)</f>
        <v>0.35000000000002274</v>
      </c>
      <c r="Y27" s="1"/>
      <c r="Z27" s="5"/>
      <c r="AA27" s="5"/>
      <c r="AB27" s="5"/>
      <c r="AC27" s="1"/>
      <c r="AD27" s="1"/>
      <c r="AE27" s="1"/>
      <c r="AF27" s="1"/>
    </row>
    <row r="28" spans="2:32" ht="15">
      <c r="B28" s="12"/>
      <c r="C28" s="12"/>
      <c r="D28" s="10" t="s">
        <v>107</v>
      </c>
      <c r="E28" s="10" t="s">
        <v>53</v>
      </c>
      <c r="F28" s="10" t="s">
        <v>15</v>
      </c>
      <c r="I28" s="19"/>
      <c r="J28" s="1"/>
      <c r="K28" s="19"/>
      <c r="L28" s="1"/>
      <c r="N28" t="str">
        <f>TEXT(D28,"0000")&amp;"-"&amp;TEXT(E28,"0000")</f>
        <v>BP1K-BP0R</v>
      </c>
      <c r="P28" t="s">
        <v>90</v>
      </c>
      <c r="Q28" s="5"/>
      <c r="S28" s="21"/>
      <c r="T28" s="21">
        <v>-252.38</v>
      </c>
      <c r="U28" s="21"/>
      <c r="V28" s="21">
        <v>-257.18</v>
      </c>
      <c r="Y28" s="1"/>
      <c r="Z28" s="5"/>
      <c r="AA28" s="5"/>
      <c r="AB28" s="5"/>
      <c r="AC28" s="1"/>
      <c r="AD28" s="1"/>
      <c r="AE28" s="1"/>
      <c r="AF28" s="1"/>
    </row>
    <row r="29" spans="2:32" ht="15">
      <c r="B29" s="12"/>
      <c r="C29" s="12"/>
      <c r="D29" s="10"/>
      <c r="E29" s="10"/>
      <c r="F29" s="10"/>
      <c r="I29" s="19"/>
      <c r="J29" s="1"/>
      <c r="K29" s="19"/>
      <c r="L29" s="1"/>
      <c r="P29" t="s">
        <v>91</v>
      </c>
      <c r="Q29" s="5"/>
      <c r="S29" s="21"/>
      <c r="T29" s="21">
        <f>AVERAGE(T22:T25)</f>
        <v>-252.38</v>
      </c>
      <c r="U29" s="21"/>
      <c r="V29" s="21">
        <f>AVERAGE(V22:V25)</f>
        <v>-257.175</v>
      </c>
      <c r="Y29" s="1"/>
      <c r="Z29" s="5"/>
      <c r="AA29" s="5"/>
      <c r="AB29" s="5"/>
      <c r="AC29" s="1"/>
      <c r="AD29" s="1"/>
      <c r="AE29" s="1"/>
      <c r="AF29" s="1"/>
    </row>
    <row r="30" ht="15">
      <c r="A30" s="31"/>
    </row>
    <row r="31" ht="15">
      <c r="A31" s="31" t="s">
        <v>114</v>
      </c>
    </row>
    <row r="32" spans="2:37" ht="15.75" customHeight="1">
      <c r="B32" s="11" t="s">
        <v>28</v>
      </c>
      <c r="C32" s="11" t="s">
        <v>29</v>
      </c>
      <c r="D32" s="11" t="s">
        <v>43</v>
      </c>
      <c r="E32" s="11" t="s">
        <v>44</v>
      </c>
      <c r="F32" s="11" t="s">
        <v>13</v>
      </c>
      <c r="G32" t="s">
        <v>1</v>
      </c>
      <c r="H32" s="4" t="s">
        <v>0</v>
      </c>
      <c r="I32" s="6" t="s">
        <v>21</v>
      </c>
      <c r="J32" t="s">
        <v>14</v>
      </c>
      <c r="K32" s="6" t="s">
        <v>22</v>
      </c>
      <c r="L32" t="s">
        <v>14</v>
      </c>
      <c r="N32" t="s">
        <v>0</v>
      </c>
      <c r="O32" t="s">
        <v>1</v>
      </c>
      <c r="P32" s="2" t="s">
        <v>5</v>
      </c>
      <c r="Q32" s="2" t="s">
        <v>6</v>
      </c>
      <c r="R32" s="2" t="s">
        <v>24</v>
      </c>
      <c r="S32" t="s">
        <v>2</v>
      </c>
      <c r="U32" t="s">
        <v>3</v>
      </c>
      <c r="X32" t="s">
        <v>0</v>
      </c>
      <c r="Y32" t="s">
        <v>1</v>
      </c>
      <c r="Z32" s="8" t="s">
        <v>10</v>
      </c>
      <c r="AA32" s="8" t="s">
        <v>11</v>
      </c>
      <c r="AB32" s="8" t="s">
        <v>24</v>
      </c>
      <c r="AC32" t="s">
        <v>2</v>
      </c>
      <c r="AE32" t="s">
        <v>3</v>
      </c>
      <c r="AH32" t="s">
        <v>0</v>
      </c>
      <c r="AI32" t="s">
        <v>1</v>
      </c>
      <c r="AJ32" t="s">
        <v>76</v>
      </c>
      <c r="AK32" t="s">
        <v>75</v>
      </c>
    </row>
    <row r="33" spans="1:39" ht="15">
      <c r="A33" s="14"/>
      <c r="B33" s="14"/>
      <c r="C33" s="14"/>
      <c r="D33" s="14"/>
      <c r="E33" s="14"/>
      <c r="F33" s="14"/>
      <c r="G33" s="14"/>
      <c r="H33" s="14"/>
      <c r="I33" s="14"/>
      <c r="J33" s="14"/>
      <c r="K33" s="14"/>
      <c r="L33" s="14"/>
      <c r="M33" s="14"/>
      <c r="N33" s="14"/>
      <c r="O33" s="14"/>
      <c r="P33" s="14"/>
      <c r="Q33" s="14"/>
      <c r="R33" s="14"/>
      <c r="S33" s="14" t="s">
        <v>4</v>
      </c>
      <c r="T33" s="14" t="s">
        <v>7</v>
      </c>
      <c r="U33" s="14" t="s">
        <v>4</v>
      </c>
      <c r="V33" s="14" t="s">
        <v>7</v>
      </c>
      <c r="W33" s="14"/>
      <c r="X33" s="14"/>
      <c r="Y33" s="14"/>
      <c r="Z33" s="14"/>
      <c r="AA33" s="14"/>
      <c r="AB33" s="14"/>
      <c r="AC33" s="14" t="s">
        <v>7</v>
      </c>
      <c r="AD33" s="14" t="s">
        <v>12</v>
      </c>
      <c r="AE33" s="14" t="s">
        <v>7</v>
      </c>
      <c r="AF33" s="14" t="s">
        <v>12</v>
      </c>
      <c r="AJ33" t="s">
        <v>32</v>
      </c>
      <c r="AK33" t="s">
        <v>32</v>
      </c>
      <c r="AM33" s="1" t="s">
        <v>85</v>
      </c>
    </row>
    <row r="34" spans="1:39" ht="15">
      <c r="A34" s="16"/>
      <c r="B34" s="11"/>
      <c r="C34" s="11"/>
      <c r="D34" s="11"/>
      <c r="E34" s="11"/>
      <c r="F34" s="11"/>
      <c r="G34" s="16"/>
      <c r="H34" s="16"/>
      <c r="I34" s="19"/>
      <c r="J34" s="17"/>
      <c r="K34" s="19"/>
      <c r="L34" s="17"/>
      <c r="M34" s="16"/>
      <c r="N34" s="16"/>
      <c r="O34" s="16"/>
      <c r="P34" s="3"/>
      <c r="Q34" s="3"/>
      <c r="R34" s="3"/>
      <c r="S34" s="29"/>
      <c r="T34" s="29"/>
      <c r="U34" s="29"/>
      <c r="V34" s="29"/>
      <c r="W34" s="16"/>
      <c r="X34" s="16"/>
      <c r="Y34" s="17"/>
      <c r="Z34" s="9"/>
      <c r="AA34" s="9"/>
      <c r="AB34" s="9"/>
      <c r="AC34" s="29"/>
      <c r="AD34" s="29"/>
      <c r="AE34" s="29"/>
      <c r="AF34" s="29"/>
      <c r="AI34" s="1"/>
      <c r="AJ34" s="21"/>
      <c r="AK34" s="21"/>
      <c r="AL34" s="21"/>
      <c r="AM34" s="21"/>
    </row>
    <row r="35" spans="1:39" ht="15">
      <c r="A35" s="16" t="s">
        <v>110</v>
      </c>
      <c r="B35" s="11">
        <v>57183</v>
      </c>
      <c r="C35" s="11">
        <v>57188</v>
      </c>
      <c r="D35" s="11" t="s">
        <v>107</v>
      </c>
      <c r="E35" s="11" t="s">
        <v>112</v>
      </c>
      <c r="F35" s="11" t="s">
        <v>111</v>
      </c>
      <c r="G35" s="16" t="str">
        <f>TEXT(B35,"00000")&amp;"-"&amp;TEXT(C35,"00000")</f>
        <v>57183-57188</v>
      </c>
      <c r="H35" s="16" t="str">
        <f>TEXT(D35,"0000")&amp;"-"&amp;TEXT(E35,"0000")</f>
        <v>BP1K-SU19</v>
      </c>
      <c r="I35" s="19">
        <v>-9.4</v>
      </c>
      <c r="J35" s="17">
        <v>0.1</v>
      </c>
      <c r="K35" s="19">
        <v>-13.4</v>
      </c>
      <c r="L35" s="17">
        <v>0.1</v>
      </c>
      <c r="M35" s="16"/>
      <c r="N35" s="16" t="str">
        <f>H35</f>
        <v>BP1K-SU19</v>
      </c>
      <c r="O35" s="16" t="str">
        <f>TEXT(B35,"00000")&amp;"-"&amp;TEXT(C35,"00000")</f>
        <v>57183-57188</v>
      </c>
      <c r="P35" s="3">
        <v>0</v>
      </c>
      <c r="Q35" s="3">
        <v>0</v>
      </c>
      <c r="R35" s="3" t="s">
        <v>25</v>
      </c>
      <c r="S35" s="29">
        <f>I35</f>
        <v>-9.4</v>
      </c>
      <c r="T35" s="29">
        <f>S35+P35-Q35</f>
        <v>-9.4</v>
      </c>
      <c r="U35" s="29">
        <f>K35</f>
        <v>-13.4</v>
      </c>
      <c r="V35" s="29">
        <f>U35+P35-Q35</f>
        <v>-13.4</v>
      </c>
      <c r="W35" s="16"/>
      <c r="X35" s="16" t="str">
        <f>TEXT(E35,"0000")&amp;"-"&amp;TEXT(E$28,"0000")&amp;" via "&amp;TEXT(D$28,"0000")</f>
        <v>SU19-BP0R via BP1K</v>
      </c>
      <c r="Y35" s="17">
        <f>2014+(B35+C35-2*56658)/730</f>
        <v>2015.445205479452</v>
      </c>
      <c r="Z35" s="9">
        <v>0</v>
      </c>
      <c r="AA35" s="9">
        <v>0</v>
      </c>
      <c r="AB35" s="9"/>
      <c r="AC35" s="29">
        <f>T$52-T35</f>
        <v>-251.57000000000002</v>
      </c>
      <c r="AD35" s="29">
        <f>AC35-Z35+AA35</f>
        <v>-251.57000000000002</v>
      </c>
      <c r="AE35" s="29">
        <f>V$52-V35</f>
        <v>-252.33</v>
      </c>
      <c r="AF35" s="29">
        <f>AE35-Z35+AA35</f>
        <v>-252.33</v>
      </c>
      <c r="AH35" t="str">
        <f>TEXT(E35,"0000")&amp;" wrt "&amp;TEXT(E$28,"0000")&amp;" via "&amp;TEXT(D$28,"0000")</f>
        <v>SU19 wrt BP0R via BP1K</v>
      </c>
      <c r="AI35" s="1">
        <f>Y35</f>
        <v>2015.445205479452</v>
      </c>
      <c r="AJ35" s="21">
        <f>AD35+AJ$8</f>
        <v>-30.07000000000002</v>
      </c>
      <c r="AK35" s="21">
        <f>AF35+AK$8</f>
        <v>-27.830000000000013</v>
      </c>
      <c r="AL35" s="21"/>
      <c r="AM35" s="21"/>
    </row>
    <row r="36" spans="1:39" ht="15">
      <c r="A36" s="16" t="s">
        <v>113</v>
      </c>
      <c r="B36" s="11"/>
      <c r="C36" s="11"/>
      <c r="D36" s="11"/>
      <c r="E36" s="11"/>
      <c r="F36" s="11"/>
      <c r="G36" s="16"/>
      <c r="H36" s="16"/>
      <c r="I36" s="19"/>
      <c r="J36" s="17"/>
      <c r="K36" s="19"/>
      <c r="L36" s="17"/>
      <c r="M36" s="16"/>
      <c r="N36" s="16"/>
      <c r="O36" s="16"/>
      <c r="P36" s="3"/>
      <c r="Q36" s="3"/>
      <c r="R36" s="3"/>
      <c r="S36" s="29"/>
      <c r="T36" s="29"/>
      <c r="U36" s="29"/>
      <c r="V36" s="29"/>
      <c r="W36" s="16"/>
      <c r="X36" s="16"/>
      <c r="Y36" s="17"/>
      <c r="Z36" s="9"/>
      <c r="AA36" s="9"/>
      <c r="AB36" s="9"/>
      <c r="AC36" s="29"/>
      <c r="AD36" s="29"/>
      <c r="AE36" s="29"/>
      <c r="AF36" s="29"/>
      <c r="AI36" s="1"/>
      <c r="AJ36" s="21"/>
      <c r="AK36" s="21"/>
      <c r="AL36" s="21"/>
      <c r="AM36" s="21"/>
    </row>
    <row r="37" spans="1:39" ht="15">
      <c r="A37" s="16" t="s">
        <v>110</v>
      </c>
      <c r="B37" s="11">
        <v>57196</v>
      </c>
      <c r="C37" s="11">
        <v>57200</v>
      </c>
      <c r="D37" s="11" t="s">
        <v>107</v>
      </c>
      <c r="E37" s="11" t="s">
        <v>112</v>
      </c>
      <c r="F37" s="11" t="s">
        <v>111</v>
      </c>
      <c r="G37" s="16" t="str">
        <f>TEXT(B37,"00000")&amp;"-"&amp;TEXT(C37,"00000")</f>
        <v>57196-57200</v>
      </c>
      <c r="H37" s="16" t="str">
        <f>TEXT(D37,"0000")&amp;"-"&amp;TEXT(E37,"0000")</f>
        <v>BP1K-SU19</v>
      </c>
      <c r="I37" s="19"/>
      <c r="J37" s="17">
        <v>0.1</v>
      </c>
      <c r="K37" s="19"/>
      <c r="L37" s="17">
        <v>0.1</v>
      </c>
      <c r="M37" s="16"/>
      <c r="N37" s="16" t="str">
        <f>H37</f>
        <v>BP1K-SU19</v>
      </c>
      <c r="O37" s="16" t="str">
        <f>TEXT(B37,"00000")&amp;"-"&amp;TEXT(C37,"00000")</f>
        <v>57196-57200</v>
      </c>
      <c r="P37" s="3">
        <v>0</v>
      </c>
      <c r="Q37" s="3">
        <v>0</v>
      </c>
      <c r="R37" s="3"/>
      <c r="S37" s="29">
        <f>I37</f>
        <v>0</v>
      </c>
      <c r="T37" s="29"/>
      <c r="U37" s="29">
        <f>K37</f>
        <v>0</v>
      </c>
      <c r="V37" s="29"/>
      <c r="W37" s="16"/>
      <c r="X37" s="16" t="str">
        <f>TEXT(E37,"0000")&amp;"-"&amp;TEXT(E$28,"0000")&amp;" via "&amp;TEXT(D$28,"0000")</f>
        <v>SU19-BP0R via BP1K</v>
      </c>
      <c r="Y37" s="17">
        <f>2014+(B37+C37-2*56658)/730</f>
        <v>2015.4794520547946</v>
      </c>
      <c r="Z37" s="9">
        <v>0</v>
      </c>
      <c r="AA37" s="9">
        <v>0</v>
      </c>
      <c r="AB37" s="9"/>
      <c r="AC37" s="29"/>
      <c r="AD37" s="29"/>
      <c r="AE37" s="29"/>
      <c r="AF37" s="29"/>
      <c r="AH37" t="str">
        <f>TEXT(E37,"0000")&amp;" wrt "&amp;TEXT(E$28,"0000")&amp;" via "&amp;TEXT(D$28,"0000")</f>
        <v>SU19 wrt BP0R via BP1K</v>
      </c>
      <c r="AI37" s="1">
        <f>Y37</f>
        <v>2015.4794520547946</v>
      </c>
      <c r="AJ37" s="21"/>
      <c r="AK37" s="21"/>
      <c r="AL37" s="21"/>
      <c r="AM37" s="21"/>
    </row>
    <row r="38" spans="1:39" ht="15">
      <c r="A38" s="16"/>
      <c r="B38" s="11"/>
      <c r="C38" s="11"/>
      <c r="D38" s="11"/>
      <c r="E38" s="11"/>
      <c r="F38" s="11"/>
      <c r="G38" s="16"/>
      <c r="H38" s="16"/>
      <c r="I38" s="19"/>
      <c r="J38" s="17"/>
      <c r="K38" s="19"/>
      <c r="L38" s="17"/>
      <c r="M38" s="16"/>
      <c r="N38" s="16"/>
      <c r="O38" s="16"/>
      <c r="P38" s="3"/>
      <c r="Q38" s="3"/>
      <c r="R38" s="2"/>
      <c r="S38" s="29"/>
      <c r="T38" s="29"/>
      <c r="U38" s="29"/>
      <c r="V38" s="29"/>
      <c r="W38" s="16"/>
      <c r="X38" s="16"/>
      <c r="Y38" s="17"/>
      <c r="Z38" s="9"/>
      <c r="AA38" s="9"/>
      <c r="AB38" s="9"/>
      <c r="AC38" s="29"/>
      <c r="AD38" s="29"/>
      <c r="AE38" s="29"/>
      <c r="AF38" s="29"/>
      <c r="AJ38" s="21"/>
      <c r="AK38" s="21"/>
      <c r="AL38" s="21"/>
      <c r="AM38" s="21"/>
    </row>
    <row r="39" spans="1:32" ht="15">
      <c r="A39" s="14"/>
      <c r="B39" s="14"/>
      <c r="C39" s="14"/>
      <c r="D39" s="14"/>
      <c r="E39" s="14"/>
      <c r="F39" s="14"/>
      <c r="G39" s="14"/>
      <c r="H39" s="14"/>
      <c r="I39" s="15"/>
      <c r="J39" s="15"/>
      <c r="K39" s="15"/>
      <c r="L39" s="15"/>
      <c r="M39" s="14"/>
      <c r="N39" s="14"/>
      <c r="O39" s="14"/>
      <c r="P39" s="15"/>
      <c r="Q39" s="15"/>
      <c r="R39" s="14"/>
      <c r="S39" s="15"/>
      <c r="T39" s="15"/>
      <c r="U39" s="15"/>
      <c r="V39" s="15"/>
      <c r="W39" s="14"/>
      <c r="X39" s="14"/>
      <c r="Y39" s="15"/>
      <c r="Z39" s="15"/>
      <c r="AA39" s="15"/>
      <c r="AB39" s="15"/>
      <c r="AC39" s="15"/>
      <c r="AD39" s="15"/>
      <c r="AE39" s="15"/>
      <c r="AF39" s="15"/>
    </row>
    <row r="40" spans="9:39" s="12" customFormat="1" ht="15">
      <c r="I40" s="13"/>
      <c r="J40" s="13"/>
      <c r="K40" s="13"/>
      <c r="L40" s="13"/>
      <c r="P40" s="13"/>
      <c r="Q40" s="13"/>
      <c r="S40" s="13"/>
      <c r="T40" s="13"/>
      <c r="U40" s="13"/>
      <c r="V40" s="13"/>
      <c r="Y40" s="13"/>
      <c r="Z40" s="13"/>
      <c r="AA40" s="13"/>
      <c r="AB40" s="13"/>
      <c r="AC40" s="13"/>
      <c r="AD40" s="13"/>
      <c r="AE40" s="13"/>
      <c r="AF40" s="13"/>
      <c r="AM40" s="13"/>
    </row>
    <row r="41" spans="1:32" ht="15">
      <c r="A41" t="s">
        <v>80</v>
      </c>
      <c r="B41" s="4"/>
      <c r="C41" s="4"/>
      <c r="D41" s="4"/>
      <c r="E41" s="4"/>
      <c r="F41" s="4"/>
      <c r="I41" s="5"/>
      <c r="J41" s="5"/>
      <c r="K41" s="5"/>
      <c r="L41" s="1"/>
      <c r="P41" s="5"/>
      <c r="Q41" s="5"/>
      <c r="S41" s="1"/>
      <c r="T41" s="1"/>
      <c r="U41" s="1"/>
      <c r="V41" s="1"/>
      <c r="Y41" s="1"/>
      <c r="Z41" s="5"/>
      <c r="AA41" s="5"/>
      <c r="AB41" s="5"/>
      <c r="AC41" s="1"/>
      <c r="AD41" s="1"/>
      <c r="AE41" s="1"/>
      <c r="AF41" s="1"/>
    </row>
    <row r="42" spans="2:32" ht="15">
      <c r="B42" s="4"/>
      <c r="C42" s="4"/>
      <c r="D42" s="4"/>
      <c r="E42" s="4"/>
      <c r="F42" t="s">
        <v>78</v>
      </c>
      <c r="I42" s="5"/>
      <c r="J42" s="5"/>
      <c r="K42" s="5"/>
      <c r="L42" s="1"/>
      <c r="N42" t="s">
        <v>63</v>
      </c>
      <c r="P42" s="5"/>
      <c r="Q42" s="5"/>
      <c r="S42" s="1"/>
      <c r="T42" s="1"/>
      <c r="U42" s="1"/>
      <c r="V42" s="1"/>
      <c r="Y42" s="1"/>
      <c r="Z42" s="5"/>
      <c r="AA42" s="5"/>
      <c r="AB42" s="5"/>
      <c r="AC42" s="1"/>
      <c r="AD42" s="1"/>
      <c r="AE42" s="1"/>
      <c r="AF42" s="1"/>
    </row>
    <row r="43" spans="2:32" ht="15">
      <c r="B43" s="4"/>
      <c r="C43" s="4"/>
      <c r="D43" s="4"/>
      <c r="E43" s="4"/>
      <c r="F43" s="4"/>
      <c r="I43" s="5"/>
      <c r="J43" s="5"/>
      <c r="K43" s="5"/>
      <c r="L43" s="1"/>
      <c r="P43" s="5"/>
      <c r="Q43" s="5"/>
      <c r="S43" s="1"/>
      <c r="T43" s="1"/>
      <c r="U43" s="1"/>
      <c r="V43" s="1"/>
      <c r="Y43" s="1"/>
      <c r="Z43" s="5"/>
      <c r="AA43" s="5"/>
      <c r="AB43" s="5"/>
      <c r="AC43" s="1"/>
      <c r="AD43" s="1"/>
      <c r="AE43" s="1"/>
      <c r="AF43" s="1"/>
    </row>
    <row r="44" spans="2:32" ht="15">
      <c r="B44" s="11" t="s">
        <v>28</v>
      </c>
      <c r="C44" s="11" t="s">
        <v>29</v>
      </c>
      <c r="D44" s="11" t="s">
        <v>43</v>
      </c>
      <c r="E44" s="11" t="s">
        <v>44</v>
      </c>
      <c r="F44" s="11" t="s">
        <v>13</v>
      </c>
      <c r="G44" t="s">
        <v>1</v>
      </c>
      <c r="H44" s="4" t="s">
        <v>0</v>
      </c>
      <c r="I44" s="6" t="s">
        <v>21</v>
      </c>
      <c r="J44" t="s">
        <v>14</v>
      </c>
      <c r="K44" s="6" t="s">
        <v>22</v>
      </c>
      <c r="L44" t="s">
        <v>14</v>
      </c>
      <c r="N44" t="s">
        <v>0</v>
      </c>
      <c r="O44" t="s">
        <v>1</v>
      </c>
      <c r="P44" s="2" t="s">
        <v>5</v>
      </c>
      <c r="Q44" s="2" t="s">
        <v>6</v>
      </c>
      <c r="R44" s="2" t="s">
        <v>24</v>
      </c>
      <c r="S44" t="s">
        <v>2</v>
      </c>
      <c r="U44" t="s">
        <v>3</v>
      </c>
      <c r="Y44" s="1"/>
      <c r="Z44" s="5"/>
      <c r="AA44" s="5"/>
      <c r="AB44" s="5"/>
      <c r="AC44" s="1"/>
      <c r="AD44" s="1"/>
      <c r="AE44" s="1"/>
      <c r="AF44" s="1"/>
    </row>
    <row r="45" spans="1:32" ht="15">
      <c r="A45" s="14"/>
      <c r="B45" s="14"/>
      <c r="C45" s="14"/>
      <c r="D45" s="14"/>
      <c r="E45" s="14"/>
      <c r="F45" s="14"/>
      <c r="G45" s="14"/>
      <c r="H45" s="14"/>
      <c r="I45" s="14"/>
      <c r="J45" s="14"/>
      <c r="K45" s="14"/>
      <c r="L45" s="14"/>
      <c r="M45" s="14"/>
      <c r="N45" s="14"/>
      <c r="O45" s="14"/>
      <c r="P45" s="14"/>
      <c r="Q45" s="14"/>
      <c r="R45" s="14"/>
      <c r="S45" s="14" t="s">
        <v>4</v>
      </c>
      <c r="T45" s="14" t="s">
        <v>7</v>
      </c>
      <c r="U45" s="14" t="s">
        <v>4</v>
      </c>
      <c r="V45" s="14" t="s">
        <v>7</v>
      </c>
      <c r="Y45" s="1"/>
      <c r="Z45" s="5"/>
      <c r="AA45" s="5"/>
      <c r="AB45" s="5"/>
      <c r="AC45" s="1"/>
      <c r="AD45" s="1"/>
      <c r="AE45" s="1"/>
      <c r="AF45" s="1"/>
    </row>
    <row r="46" spans="1:32" ht="15">
      <c r="A46" s="16" t="s">
        <v>110</v>
      </c>
      <c r="B46" s="11">
        <v>56897</v>
      </c>
      <c r="C46" s="11">
        <v>56902</v>
      </c>
      <c r="D46" s="10" t="s">
        <v>107</v>
      </c>
      <c r="E46" s="10" t="str">
        <f>E$28</f>
        <v>BP0R</v>
      </c>
      <c r="F46" s="10" t="str">
        <f>F$28</f>
        <v>BIPM</v>
      </c>
      <c r="G46" s="16" t="str">
        <f>TEXT(B46,"00000")&amp;"-"&amp;TEXT(C46,"00000")</f>
        <v>56897-56902</v>
      </c>
      <c r="H46" s="16" t="str">
        <f>TEXT(D46,"0000")&amp;"-"&amp;TEXT(E46,"0000")</f>
        <v>BP1K-BP0R</v>
      </c>
      <c r="I46" s="19">
        <v>-261.3</v>
      </c>
      <c r="J46" s="17">
        <v>0.1</v>
      </c>
      <c r="K46" s="19">
        <v>-265.9</v>
      </c>
      <c r="L46" s="17">
        <v>0.1</v>
      </c>
      <c r="M46" s="16"/>
      <c r="N46" s="16" t="str">
        <f>H46</f>
        <v>BP1K-BP0R</v>
      </c>
      <c r="O46" s="16" t="str">
        <f>TEXT(B46,"00000")&amp;"-"&amp;TEXT(C46,"00000")</f>
        <v>56897-56902</v>
      </c>
      <c r="P46" s="3">
        <v>0</v>
      </c>
      <c r="Q46" s="3">
        <v>0</v>
      </c>
      <c r="R46" s="2"/>
      <c r="S46" s="29">
        <f>I46</f>
        <v>-261.3</v>
      </c>
      <c r="T46" s="29">
        <f>S46+P46-Q46</f>
        <v>-261.3</v>
      </c>
      <c r="U46" s="29">
        <f>K46</f>
        <v>-265.9</v>
      </c>
      <c r="V46" s="29">
        <f>U46+P46-Q46</f>
        <v>-265.9</v>
      </c>
      <c r="W46" s="2"/>
      <c r="Y46" s="1"/>
      <c r="Z46" s="5"/>
      <c r="AA46" s="5"/>
      <c r="AB46" s="5"/>
      <c r="AC46" s="1"/>
      <c r="AD46" s="1"/>
      <c r="AE46" s="1"/>
      <c r="AF46" s="1"/>
    </row>
    <row r="47" spans="1:32" ht="15">
      <c r="A47" s="16" t="s">
        <v>110</v>
      </c>
      <c r="B47" s="11">
        <v>57332</v>
      </c>
      <c r="C47" s="11">
        <v>57336</v>
      </c>
      <c r="D47" s="10" t="s">
        <v>107</v>
      </c>
      <c r="E47" s="10" t="s">
        <v>53</v>
      </c>
      <c r="F47" s="10" t="s">
        <v>15</v>
      </c>
      <c r="G47" s="16" t="str">
        <f>TEXT(B47,"00000")&amp;"-"&amp;TEXT(C47,"00000")</f>
        <v>57332-57336</v>
      </c>
      <c r="H47" s="16" t="str">
        <f>TEXT(D47,"0000")&amp;"-"&amp;TEXT(E47,"0000")</f>
        <v>BP1K-BP0R</v>
      </c>
      <c r="I47" s="19">
        <v>-226.9</v>
      </c>
      <c r="J47" s="17">
        <v>0.2</v>
      </c>
      <c r="K47" s="19">
        <v>-227.7</v>
      </c>
      <c r="L47" s="17">
        <v>0.1</v>
      </c>
      <c r="M47" s="16"/>
      <c r="N47" s="16" t="str">
        <f>H47</f>
        <v>BP1K-BP0R</v>
      </c>
      <c r="O47" s="16" t="str">
        <f>TEXT(B47,"00000")&amp;"-"&amp;TEXT(C47,"00000")</f>
        <v>57332-57336</v>
      </c>
      <c r="P47" s="3">
        <v>0</v>
      </c>
      <c r="Q47" s="3">
        <v>0</v>
      </c>
      <c r="R47" s="2" t="s">
        <v>25</v>
      </c>
      <c r="S47" s="29">
        <f>I47</f>
        <v>-226.9</v>
      </c>
      <c r="T47" s="29">
        <f>S47+P47-Q47-33.73</f>
        <v>-260.63</v>
      </c>
      <c r="U47" s="29">
        <f>K47</f>
        <v>-227.7</v>
      </c>
      <c r="V47" s="29">
        <f>U47+P47-Q47-37.85</f>
        <v>-265.55</v>
      </c>
      <c r="W47" t="s">
        <v>109</v>
      </c>
      <c r="Y47" s="1"/>
      <c r="Z47" s="5"/>
      <c r="AA47" s="5"/>
      <c r="AB47" s="5"/>
      <c r="AC47" s="1"/>
      <c r="AD47" s="1"/>
      <c r="AE47" s="1"/>
      <c r="AF47" s="1"/>
    </row>
    <row r="48" spans="1:32" ht="15">
      <c r="A48" s="16"/>
      <c r="B48" s="11"/>
      <c r="C48" s="11"/>
      <c r="D48" s="10"/>
      <c r="E48" s="10"/>
      <c r="F48" s="10"/>
      <c r="G48" s="16"/>
      <c r="H48" s="16"/>
      <c r="I48" s="19"/>
      <c r="J48" s="17"/>
      <c r="K48" s="19"/>
      <c r="L48" s="17"/>
      <c r="M48" s="16"/>
      <c r="N48" s="16"/>
      <c r="O48" s="16"/>
      <c r="P48" s="3"/>
      <c r="Q48" s="3"/>
      <c r="R48" s="2"/>
      <c r="S48" s="29"/>
      <c r="T48" s="29"/>
      <c r="U48" s="29"/>
      <c r="V48" s="29"/>
      <c r="Y48" s="1"/>
      <c r="Z48" s="5"/>
      <c r="AA48" s="5"/>
      <c r="AB48" s="5"/>
      <c r="AC48" s="1"/>
      <c r="AD48" s="1"/>
      <c r="AE48" s="1"/>
      <c r="AF48" s="1"/>
    </row>
    <row r="49" spans="1:32" ht="15">
      <c r="A49" s="16"/>
      <c r="B49" s="11"/>
      <c r="C49" s="11"/>
      <c r="D49" s="10"/>
      <c r="E49" s="10"/>
      <c r="F49" s="10"/>
      <c r="G49" s="16"/>
      <c r="H49" s="16"/>
      <c r="I49" s="19"/>
      <c r="J49" s="17"/>
      <c r="K49" s="19"/>
      <c r="L49" s="17"/>
      <c r="M49" s="16"/>
      <c r="N49" s="16"/>
      <c r="O49" s="16"/>
      <c r="P49" s="3"/>
      <c r="Q49" s="3"/>
      <c r="R49" s="2"/>
      <c r="S49" s="29"/>
      <c r="T49" s="29"/>
      <c r="U49" s="29"/>
      <c r="V49" s="29"/>
      <c r="Y49" s="1"/>
      <c r="Z49" s="5"/>
      <c r="AA49" s="5"/>
      <c r="AB49" s="5"/>
      <c r="AC49" s="1"/>
      <c r="AD49" s="1"/>
      <c r="AE49" s="1"/>
      <c r="AF49" s="1"/>
    </row>
    <row r="50" spans="1:32" ht="15">
      <c r="A50" s="14"/>
      <c r="B50" s="14"/>
      <c r="C50" s="14"/>
      <c r="D50" s="14"/>
      <c r="E50" s="14"/>
      <c r="F50" s="14"/>
      <c r="G50" s="14"/>
      <c r="H50" s="14"/>
      <c r="I50" s="18"/>
      <c r="J50" s="15"/>
      <c r="K50" s="18"/>
      <c r="L50" s="15"/>
      <c r="M50" s="14"/>
      <c r="N50" s="14"/>
      <c r="O50" s="14"/>
      <c r="P50" s="15"/>
      <c r="Q50" s="15"/>
      <c r="R50" s="14"/>
      <c r="S50" s="18"/>
      <c r="T50" s="18"/>
      <c r="U50" s="18"/>
      <c r="V50" s="18"/>
      <c r="Y50" s="1"/>
      <c r="Z50" s="5"/>
      <c r="AA50" s="5"/>
      <c r="AB50" s="5"/>
      <c r="AC50" s="1"/>
      <c r="AD50" s="1"/>
      <c r="AE50" s="1"/>
      <c r="AF50" s="1"/>
    </row>
    <row r="51" spans="1:32" ht="15">
      <c r="A51" t="s">
        <v>108</v>
      </c>
      <c r="B51" s="12"/>
      <c r="C51" s="12"/>
      <c r="D51" s="12"/>
      <c r="E51" s="12"/>
      <c r="F51" s="12"/>
      <c r="G51" s="12"/>
      <c r="H51" s="12"/>
      <c r="I51" s="20"/>
      <c r="J51" s="13"/>
      <c r="K51" s="20"/>
      <c r="L51" s="13"/>
      <c r="M51" s="12"/>
      <c r="N51" s="12"/>
      <c r="O51" s="12"/>
      <c r="P51" t="s">
        <v>39</v>
      </c>
      <c r="Q51" s="13"/>
      <c r="S51" s="21"/>
      <c r="T51" s="21">
        <f>MAX(T46:T49)-MIN(T46:T49)</f>
        <v>0.6700000000000159</v>
      </c>
      <c r="U51" s="21"/>
      <c r="V51" s="21">
        <f>MAX(V46:V49)-MIN(V46:V49)</f>
        <v>0.3499999999999659</v>
      </c>
      <c r="Y51" s="1"/>
      <c r="Z51" s="5"/>
      <c r="AA51" s="5"/>
      <c r="AB51" s="5"/>
      <c r="AC51" s="1"/>
      <c r="AD51" s="1"/>
      <c r="AE51" s="1"/>
      <c r="AF51" s="1"/>
    </row>
    <row r="52" spans="2:32" ht="15">
      <c r="B52" s="12"/>
      <c r="C52" s="12"/>
      <c r="D52" s="10" t="s">
        <v>107</v>
      </c>
      <c r="E52" s="10" t="s">
        <v>53</v>
      </c>
      <c r="F52" s="10" t="s">
        <v>15</v>
      </c>
      <c r="I52" s="19"/>
      <c r="J52" s="1"/>
      <c r="K52" s="19"/>
      <c r="L52" s="1"/>
      <c r="N52" t="str">
        <f>TEXT(D52,"0000")&amp;"-"&amp;TEXT(E52,"0000")</f>
        <v>BP1K-BP0R</v>
      </c>
      <c r="P52" t="s">
        <v>90</v>
      </c>
      <c r="Q52" s="5"/>
      <c r="S52" s="21"/>
      <c r="T52" s="21">
        <v>-260.97</v>
      </c>
      <c r="U52" s="21"/>
      <c r="V52" s="21">
        <v>-265.73</v>
      </c>
      <c r="Y52" s="1"/>
      <c r="Z52" s="5"/>
      <c r="AA52" s="5"/>
      <c r="AB52" s="5"/>
      <c r="AC52" s="1"/>
      <c r="AD52" s="1"/>
      <c r="AE52" s="1"/>
      <c r="AF52" s="1"/>
    </row>
    <row r="53" spans="2:32" ht="15">
      <c r="B53" s="12"/>
      <c r="C53" s="12"/>
      <c r="D53" s="10"/>
      <c r="E53" s="10"/>
      <c r="F53" s="10"/>
      <c r="I53" s="19"/>
      <c r="J53" s="1"/>
      <c r="K53" s="19"/>
      <c r="L53" s="1"/>
      <c r="P53" t="s">
        <v>91</v>
      </c>
      <c r="Q53" s="5"/>
      <c r="S53" s="21"/>
      <c r="T53" s="21">
        <f>AVERAGE(T46:T49)</f>
        <v>-260.96500000000003</v>
      </c>
      <c r="U53" s="21"/>
      <c r="V53" s="21">
        <f>AVERAGE(V46:V49)</f>
        <v>-265.725</v>
      </c>
      <c r="Y53" s="1"/>
      <c r="Z53" s="5"/>
      <c r="AA53" s="5"/>
      <c r="AB53" s="5"/>
      <c r="AC53" s="1"/>
      <c r="AD53" s="1"/>
      <c r="AE53" s="1"/>
      <c r="AF53" s="1"/>
    </row>
  </sheetData>
  <sheetProtection/>
  <printOptions/>
  <pageMargins left="0.5905511811023622" right="0.5905511811023622" top="0.5905511811023622" bottom="0.5905511811023622" header="0" footer="0"/>
  <pageSetup fitToHeight="1" fitToWidth="1" horizontalDpi="600" verticalDpi="600" orientation="landscape" paperSize="8" scale="54" r:id="rId1"/>
</worksheet>
</file>

<file path=xl/worksheets/sheet3.xml><?xml version="1.0" encoding="utf-8"?>
<worksheet xmlns="http://schemas.openxmlformats.org/spreadsheetml/2006/main" xmlns:r="http://schemas.openxmlformats.org/officeDocument/2006/relationships">
  <sheetPr>
    <pageSetUpPr fitToPage="1"/>
  </sheetPr>
  <dimension ref="A1:AM90"/>
  <sheetViews>
    <sheetView zoomScalePageLayoutView="0" workbookViewId="0" topLeftCell="A1">
      <selection activeCell="B38" sqref="B38:V38"/>
    </sheetView>
  </sheetViews>
  <sheetFormatPr defaultColWidth="11.421875" defaultRowHeight="15"/>
  <cols>
    <col min="1" max="1" width="7.140625" style="0" customWidth="1"/>
    <col min="2" max="6" width="6.57421875" style="0" customWidth="1"/>
    <col min="7" max="7" width="11.57421875" style="0" customWidth="1"/>
    <col min="10" max="10" width="5.140625" style="0" customWidth="1"/>
    <col min="12" max="12" width="5.00390625" style="0" customWidth="1"/>
    <col min="15" max="15" width="11.57421875" style="0" customWidth="1"/>
    <col min="16" max="16" width="8.140625" style="4" customWidth="1"/>
    <col min="17" max="17" width="8.57421875" style="4" customWidth="1"/>
    <col min="18" max="18" width="5.421875" style="0" customWidth="1"/>
    <col min="19" max="19" width="7.8515625" style="0" customWidth="1"/>
    <col min="20" max="20" width="8.421875" style="0" customWidth="1"/>
    <col min="21" max="21" width="8.00390625" style="0" customWidth="1"/>
    <col min="22" max="22" width="8.57421875" style="0" customWidth="1"/>
    <col min="24" max="24" width="19.140625" style="0" customWidth="1"/>
    <col min="25" max="25" width="7.140625" style="0" customWidth="1"/>
    <col min="26" max="26" width="9.00390625" style="4" customWidth="1"/>
    <col min="27" max="27" width="8.421875" style="4" customWidth="1"/>
    <col min="28" max="28" width="5.57421875" style="4" customWidth="1"/>
    <col min="29" max="29" width="8.421875" style="0" customWidth="1"/>
    <col min="30" max="30" width="8.28125" style="0" customWidth="1"/>
    <col min="31" max="31" width="8.140625" style="0" customWidth="1"/>
    <col min="32" max="32" width="8.7109375" style="0" customWidth="1"/>
    <col min="34" max="34" width="20.28125" style="0" customWidth="1"/>
    <col min="35" max="35" width="8.140625" style="0" customWidth="1"/>
    <col min="36" max="36" width="9.7109375" style="0" customWidth="1"/>
    <col min="37" max="37" width="8.7109375" style="0" customWidth="1"/>
    <col min="39" max="39" width="11.421875" style="1" customWidth="1"/>
  </cols>
  <sheetData>
    <row r="1" ht="15">
      <c r="A1" t="s">
        <v>83</v>
      </c>
    </row>
    <row r="2" ht="15">
      <c r="A2" t="s">
        <v>98</v>
      </c>
    </row>
    <row r="3" spans="1:30" ht="15">
      <c r="A3" t="s">
        <v>81</v>
      </c>
      <c r="P3"/>
      <c r="Q3"/>
      <c r="R3" s="4"/>
      <c r="S3" s="4"/>
      <c r="Z3"/>
      <c r="AA3"/>
      <c r="AC3" s="4"/>
      <c r="AD3" s="4"/>
    </row>
    <row r="4" spans="2:30" ht="15">
      <c r="B4" s="11" t="s">
        <v>42</v>
      </c>
      <c r="I4" s="6" t="s">
        <v>30</v>
      </c>
      <c r="K4" s="4"/>
      <c r="P4" s="2" t="s">
        <v>56</v>
      </c>
      <c r="Q4"/>
      <c r="R4" s="4"/>
      <c r="S4" s="4"/>
      <c r="Z4" s="8" t="s">
        <v>31</v>
      </c>
      <c r="AA4"/>
      <c r="AC4" s="4"/>
      <c r="AD4" s="4"/>
    </row>
    <row r="5" spans="2:30" ht="15">
      <c r="B5" s="4"/>
      <c r="K5" s="4"/>
      <c r="P5" s="4" t="s">
        <v>57</v>
      </c>
      <c r="Q5"/>
      <c r="R5" s="4"/>
      <c r="S5" s="4"/>
      <c r="Z5" s="4" t="s">
        <v>57</v>
      </c>
      <c r="AA5"/>
      <c r="AC5" s="4"/>
      <c r="AD5" s="4"/>
    </row>
    <row r="6" spans="1:30" ht="15">
      <c r="A6" t="s">
        <v>79</v>
      </c>
      <c r="P6"/>
      <c r="Q6"/>
      <c r="R6" s="4"/>
      <c r="S6" s="4"/>
      <c r="Z6"/>
      <c r="AA6"/>
      <c r="AC6" s="4"/>
      <c r="AD6" s="4"/>
    </row>
    <row r="7" spans="6:34" ht="15">
      <c r="F7" t="s">
        <v>77</v>
      </c>
      <c r="N7" t="s">
        <v>65</v>
      </c>
      <c r="P7"/>
      <c r="Q7"/>
      <c r="R7" s="4"/>
      <c r="S7" s="4"/>
      <c r="V7" s="1"/>
      <c r="X7" t="s">
        <v>66</v>
      </c>
      <c r="Z7"/>
      <c r="AA7"/>
      <c r="AC7" s="4"/>
      <c r="AD7" s="4"/>
      <c r="AH7" t="s">
        <v>74</v>
      </c>
    </row>
    <row r="8" spans="1:37" ht="15">
      <c r="A8" s="4"/>
      <c r="B8" s="4"/>
      <c r="C8" s="4"/>
      <c r="D8" s="4"/>
      <c r="E8" s="4"/>
      <c r="F8" s="4"/>
      <c r="G8" s="4"/>
      <c r="H8" s="4"/>
      <c r="AH8" t="str">
        <f>TEXT(E$67,"0000")&amp;" reference values"</f>
        <v>BP0R reference values</v>
      </c>
      <c r="AJ8">
        <v>221.5</v>
      </c>
      <c r="AK8">
        <v>224.5</v>
      </c>
    </row>
    <row r="9" spans="2:37" ht="15.75" customHeight="1">
      <c r="B9" s="11" t="s">
        <v>28</v>
      </c>
      <c r="C9" s="11" t="s">
        <v>29</v>
      </c>
      <c r="D9" s="11" t="s">
        <v>43</v>
      </c>
      <c r="E9" s="11" t="s">
        <v>44</v>
      </c>
      <c r="F9" s="11" t="s">
        <v>13</v>
      </c>
      <c r="G9" t="s">
        <v>1</v>
      </c>
      <c r="H9" s="4" t="s">
        <v>0</v>
      </c>
      <c r="I9" s="6" t="s">
        <v>21</v>
      </c>
      <c r="J9" t="s">
        <v>14</v>
      </c>
      <c r="K9" s="6" t="s">
        <v>22</v>
      </c>
      <c r="L9" t="s">
        <v>14</v>
      </c>
      <c r="N9" t="s">
        <v>0</v>
      </c>
      <c r="O9" t="s">
        <v>1</v>
      </c>
      <c r="P9" s="2" t="s">
        <v>5</v>
      </c>
      <c r="Q9" s="2" t="s">
        <v>6</v>
      </c>
      <c r="R9" s="2" t="s">
        <v>24</v>
      </c>
      <c r="S9" t="s">
        <v>2</v>
      </c>
      <c r="U9" t="s">
        <v>3</v>
      </c>
      <c r="X9" t="s">
        <v>0</v>
      </c>
      <c r="Y9" t="s">
        <v>1</v>
      </c>
      <c r="Z9" s="8" t="s">
        <v>10</v>
      </c>
      <c r="AA9" s="8" t="s">
        <v>11</v>
      </c>
      <c r="AB9" s="8" t="s">
        <v>24</v>
      </c>
      <c r="AC9" t="s">
        <v>2</v>
      </c>
      <c r="AE9" t="s">
        <v>3</v>
      </c>
      <c r="AH9" t="s">
        <v>0</v>
      </c>
      <c r="AI9" t="s">
        <v>1</v>
      </c>
      <c r="AJ9" t="s">
        <v>76</v>
      </c>
      <c r="AK9" t="s">
        <v>75</v>
      </c>
    </row>
    <row r="10" spans="1:39" ht="15">
      <c r="A10" s="14"/>
      <c r="B10" s="14"/>
      <c r="C10" s="14"/>
      <c r="D10" s="14"/>
      <c r="E10" s="14"/>
      <c r="F10" s="14"/>
      <c r="G10" s="14"/>
      <c r="H10" s="14"/>
      <c r="I10" s="14"/>
      <c r="J10" s="14"/>
      <c r="K10" s="14"/>
      <c r="L10" s="14"/>
      <c r="M10" s="14"/>
      <c r="N10" s="14"/>
      <c r="O10" s="14"/>
      <c r="P10" s="14"/>
      <c r="Q10" s="14"/>
      <c r="R10" s="14"/>
      <c r="S10" s="14" t="s">
        <v>4</v>
      </c>
      <c r="T10" s="14" t="s">
        <v>7</v>
      </c>
      <c r="U10" s="14" t="s">
        <v>4</v>
      </c>
      <c r="V10" s="14" t="s">
        <v>7</v>
      </c>
      <c r="W10" s="14"/>
      <c r="X10" s="14"/>
      <c r="Y10" s="14"/>
      <c r="Z10" s="14"/>
      <c r="AA10" s="14"/>
      <c r="AB10" s="14"/>
      <c r="AC10" s="14" t="s">
        <v>7</v>
      </c>
      <c r="AD10" s="14" t="s">
        <v>12</v>
      </c>
      <c r="AE10" s="14" t="s">
        <v>7</v>
      </c>
      <c r="AF10" s="14" t="s">
        <v>12</v>
      </c>
      <c r="AJ10" t="s">
        <v>32</v>
      </c>
      <c r="AK10" t="s">
        <v>32</v>
      </c>
      <c r="AM10" s="1" t="s">
        <v>85</v>
      </c>
    </row>
    <row r="11" spans="1:39" ht="15">
      <c r="A11" s="16"/>
      <c r="B11" s="11">
        <v>56464</v>
      </c>
      <c r="C11" s="11">
        <v>56470</v>
      </c>
      <c r="D11" s="11" t="s">
        <v>54</v>
      </c>
      <c r="E11" s="11" t="s">
        <v>45</v>
      </c>
      <c r="F11" s="11" t="s">
        <v>16</v>
      </c>
      <c r="G11" s="16" t="str">
        <f>TEXT(B11,"00000")&amp;"-"&amp;TEXT(C11,"00000")</f>
        <v>56464-56470</v>
      </c>
      <c r="H11" s="16" t="str">
        <f>TEXT(D11,"0000")&amp;"-"&amp;TEXT(E11,"0000")</f>
        <v>BP1C-PTBB</v>
      </c>
      <c r="I11" s="19">
        <v>-493.38</v>
      </c>
      <c r="J11" s="17">
        <v>0.1</v>
      </c>
      <c r="K11" s="19">
        <v>-504.14</v>
      </c>
      <c r="L11" s="17">
        <v>0.1</v>
      </c>
      <c r="M11" s="16"/>
      <c r="N11" s="16" t="str">
        <f>H11</f>
        <v>BP1C-PTBB</v>
      </c>
      <c r="O11" s="16" t="str">
        <f>TEXT(B11,"00000")&amp;"-"&amp;TEXT(C11,"00000")</f>
        <v>56464-56470</v>
      </c>
      <c r="P11" s="3">
        <v>249.4</v>
      </c>
      <c r="Q11" s="3">
        <v>75.3</v>
      </c>
      <c r="R11" s="3" t="s">
        <v>25</v>
      </c>
      <c r="S11" s="29">
        <f>I11</f>
        <v>-493.38</v>
      </c>
      <c r="T11" s="29">
        <f>S11+P11-Q11</f>
        <v>-319.28</v>
      </c>
      <c r="U11" s="29">
        <f>K11</f>
        <v>-504.14</v>
      </c>
      <c r="V11" s="29">
        <f>U11+P11-Q11</f>
        <v>-330.03999999999996</v>
      </c>
      <c r="W11" s="16"/>
      <c r="X11" s="16" t="str">
        <f>TEXT(E11,"0000")&amp;"-"&amp;TEXT(E$67,"0000")&amp;" via "&amp;TEXT(D$67,"0000")</f>
        <v>PTBB-BP0R via BP1C</v>
      </c>
      <c r="Y11" s="17">
        <f>2014+(B11+C11-2*56658)/730</f>
        <v>2013.4767123287672</v>
      </c>
      <c r="Z11" s="9">
        <v>301.7</v>
      </c>
      <c r="AA11" s="9">
        <v>133.4</v>
      </c>
      <c r="AB11" s="9"/>
      <c r="AC11" s="29">
        <f>T$67-T11</f>
        <v>252.39</v>
      </c>
      <c r="AD11" s="29">
        <f>AC11-Z11+AA11</f>
        <v>84.09</v>
      </c>
      <c r="AE11" s="29">
        <f>V$67-V11</f>
        <v>265.29999999999995</v>
      </c>
      <c r="AF11" s="29">
        <f>AE11-Z11+AA11</f>
        <v>96.99999999999997</v>
      </c>
      <c r="AH11" t="str">
        <f>TEXT(E11,"0000")&amp;" wrt "&amp;TEXT(E$67,"0000")&amp;" via "&amp;TEXT(D$67,"0000")</f>
        <v>PTBB wrt BP0R via BP1C</v>
      </c>
      <c r="AI11" s="1">
        <f>Y11</f>
        <v>2013.4767123287672</v>
      </c>
      <c r="AJ11" s="21">
        <f>AD11+AJ$8</f>
        <v>305.59000000000003</v>
      </c>
      <c r="AK11" s="21">
        <f>AF11+AK$8</f>
        <v>321.5</v>
      </c>
      <c r="AL11" s="21"/>
      <c r="AM11" s="21">
        <f>2.545*AJ11-1.545*AK11+Z11-Q11</f>
        <v>507.40905000000015</v>
      </c>
    </row>
    <row r="12" spans="1:39" ht="15">
      <c r="A12" s="16"/>
      <c r="B12" s="11">
        <v>56464</v>
      </c>
      <c r="C12" s="11">
        <v>56470</v>
      </c>
      <c r="D12" s="11" t="s">
        <v>55</v>
      </c>
      <c r="E12" s="11" t="s">
        <v>45</v>
      </c>
      <c r="F12" s="11" t="s">
        <v>16</v>
      </c>
      <c r="G12" s="16" t="str">
        <f>TEXT(B12,"00000")&amp;"-"&amp;TEXT(C12,"00000")</f>
        <v>56464-56470</v>
      </c>
      <c r="H12" s="16" t="str">
        <f aca="true" t="shared" si="0" ref="H12:H38">TEXT(D12,"0000")&amp;"-"&amp;TEXT(E12,"0000")</f>
        <v>BP0U-PTBB</v>
      </c>
      <c r="I12" s="19">
        <v>-548.75</v>
      </c>
      <c r="J12" s="17">
        <v>0.1</v>
      </c>
      <c r="K12" s="19">
        <v>-558.47</v>
      </c>
      <c r="L12" s="17">
        <v>0.1</v>
      </c>
      <c r="M12" s="16"/>
      <c r="N12" s="16" t="str">
        <f>H12</f>
        <v>BP0U-PTBB</v>
      </c>
      <c r="O12" s="16" t="str">
        <f>TEXT(B12,"00000")&amp;"-"&amp;TEXT(C12,"00000")</f>
        <v>56464-56470</v>
      </c>
      <c r="P12" s="3">
        <v>61.5</v>
      </c>
      <c r="Q12" s="3">
        <v>75.3</v>
      </c>
      <c r="R12" s="3" t="s">
        <v>25</v>
      </c>
      <c r="S12" s="29">
        <f>I12</f>
        <v>-548.75</v>
      </c>
      <c r="T12" s="29">
        <f>S12+P12-Q12</f>
        <v>-562.55</v>
      </c>
      <c r="U12" s="29">
        <f>K12</f>
        <v>-558.47</v>
      </c>
      <c r="V12" s="29">
        <f>U12+P12-Q12</f>
        <v>-572.27</v>
      </c>
      <c r="W12" s="16"/>
      <c r="X12" s="16" t="str">
        <f>TEXT(E12,"0000")&amp;"-"&amp;TEXT(E$67,"0000")&amp;" via "&amp;TEXT(D$79,"0000")</f>
        <v>PTBB-BP0R via BP0U</v>
      </c>
      <c r="Y12" s="17">
        <f>2014+(B12+C12-2*56658)/730</f>
        <v>2013.4767123287672</v>
      </c>
      <c r="Z12" s="9">
        <v>301.7</v>
      </c>
      <c r="AA12" s="9">
        <v>133.4</v>
      </c>
      <c r="AB12" s="9"/>
      <c r="AC12" s="29">
        <f>T$79-T12</f>
        <v>251.64999999999998</v>
      </c>
      <c r="AD12" s="29">
        <f>AC12-Z12+AA12</f>
        <v>83.35</v>
      </c>
      <c r="AE12" s="29">
        <f>V$79-V12</f>
        <v>264.69</v>
      </c>
      <c r="AF12" s="29">
        <f>AE12-Z12+AA12</f>
        <v>96.39000000000001</v>
      </c>
      <c r="AH12" t="str">
        <f>TEXT(E12,"0000")&amp;" wrt "&amp;TEXT(E$67,"0000")&amp;" via "&amp;TEXT(D$79,"0000")</f>
        <v>PTBB wrt BP0R via BP0U</v>
      </c>
      <c r="AI12" s="1">
        <f aca="true" t="shared" si="1" ref="AI12:AI35">Y12</f>
        <v>2013.4767123287672</v>
      </c>
      <c r="AJ12" s="21">
        <f aca="true" t="shared" si="2" ref="AJ12:AJ49">AD12+AJ$8</f>
        <v>304.85</v>
      </c>
      <c r="AK12" s="21">
        <f aca="true" t="shared" si="3" ref="AK12:AK49">AF12+AK$8</f>
        <v>320.89</v>
      </c>
      <c r="AL12" s="21"/>
      <c r="AM12" s="21">
        <f aca="true" t="shared" si="4" ref="AM12:AM49">2.545*AJ12-1.545*AK12+Z12-Q12</f>
        <v>506.46819999999997</v>
      </c>
    </row>
    <row r="13" spans="1:39" ht="15">
      <c r="A13" s="16"/>
      <c r="B13" s="11">
        <v>56464</v>
      </c>
      <c r="C13" s="11">
        <v>56470</v>
      </c>
      <c r="D13" s="11" t="s">
        <v>54</v>
      </c>
      <c r="E13" s="11" t="s">
        <v>84</v>
      </c>
      <c r="F13" s="11" t="s">
        <v>16</v>
      </c>
      <c r="G13" s="16" t="str">
        <f>TEXT(B13,"00000")&amp;"-"&amp;TEXT(C13,"00000")</f>
        <v>56464-56470</v>
      </c>
      <c r="H13" s="16" t="str">
        <f>TEXT(D13,"0000")&amp;"-"&amp;TEXT(E13,"0000")</f>
        <v>BP1C-PTBG</v>
      </c>
      <c r="I13" s="19">
        <v>-467.58</v>
      </c>
      <c r="J13" s="17">
        <v>0.1</v>
      </c>
      <c r="K13" s="19">
        <v>-485.38</v>
      </c>
      <c r="L13" s="17">
        <v>0.1</v>
      </c>
      <c r="M13" s="16"/>
      <c r="N13" s="16" t="str">
        <f>H13</f>
        <v>BP1C-PTBG</v>
      </c>
      <c r="O13" s="16" t="str">
        <f>TEXT(B13,"00000")&amp;"-"&amp;TEXT(C13,"00000")</f>
        <v>56464-56470</v>
      </c>
      <c r="P13" s="3">
        <v>249.4</v>
      </c>
      <c r="Q13" s="3">
        <v>48.2</v>
      </c>
      <c r="R13" s="3"/>
      <c r="S13" s="29">
        <f>I13</f>
        <v>-467.58</v>
      </c>
      <c r="T13" s="29">
        <f>S13+P13-Q13</f>
        <v>-266.38</v>
      </c>
      <c r="U13" s="29">
        <f>K13</f>
        <v>-485.38</v>
      </c>
      <c r="V13" s="29">
        <f>U13+P13-Q13</f>
        <v>-284.18</v>
      </c>
      <c r="W13" s="16"/>
      <c r="X13" s="16" t="str">
        <f>TEXT(E13,"0000")&amp;"-"&amp;TEXT(E$67,"0000")&amp;" via "&amp;TEXT(D$67,"0000")</f>
        <v>PTBG-BP0R via BP1C</v>
      </c>
      <c r="Y13" s="17">
        <f>2014+(B13+C13-2*56658)/730</f>
        <v>2013.4767123287672</v>
      </c>
      <c r="Z13" s="9">
        <v>251.4</v>
      </c>
      <c r="AA13" s="9">
        <v>133.4</v>
      </c>
      <c r="AB13" s="9"/>
      <c r="AC13" s="29">
        <f>T$67-T13</f>
        <v>199.49</v>
      </c>
      <c r="AD13" s="29">
        <f>AC13-Z13+AA13</f>
        <v>81.49000000000001</v>
      </c>
      <c r="AE13" s="29">
        <f>V$67-V13</f>
        <v>219.44</v>
      </c>
      <c r="AF13" s="29">
        <f>AE13-Z13+AA13</f>
        <v>101.44</v>
      </c>
      <c r="AH13" t="str">
        <f>TEXT(E13,"0000")&amp;" wrt "&amp;TEXT(E$67,"0000")&amp;" via "&amp;TEXT(D$67,"0000")</f>
        <v>PTBG wrt BP0R via BP1C</v>
      </c>
      <c r="AI13" s="1">
        <f t="shared" si="1"/>
        <v>2013.4767123287672</v>
      </c>
      <c r="AJ13" s="21">
        <f>AD13+AJ$8</f>
        <v>302.99</v>
      </c>
      <c r="AK13" s="21">
        <f>AF13+AK$8</f>
        <v>325.94</v>
      </c>
      <c r="AL13" s="21"/>
      <c r="AM13" s="21">
        <f t="shared" si="4"/>
        <v>470.7322500000001</v>
      </c>
    </row>
    <row r="14" spans="1:39" ht="15">
      <c r="A14" s="16"/>
      <c r="B14" s="11">
        <v>56464</v>
      </c>
      <c r="C14" s="11">
        <v>56470</v>
      </c>
      <c r="D14" s="11" t="s">
        <v>55</v>
      </c>
      <c r="E14" s="11" t="s">
        <v>84</v>
      </c>
      <c r="F14" s="11" t="s">
        <v>16</v>
      </c>
      <c r="G14" s="16" t="str">
        <f>TEXT(B14,"00000")&amp;"-"&amp;TEXT(C14,"00000")</f>
        <v>56464-56470</v>
      </c>
      <c r="H14" s="16" t="str">
        <f>TEXT(D14,"0000")&amp;"-"&amp;TEXT(E14,"0000")</f>
        <v>BP0U-PTBG</v>
      </c>
      <c r="I14" s="19">
        <v>-522.94</v>
      </c>
      <c r="J14" s="17">
        <v>0.1</v>
      </c>
      <c r="K14" s="19">
        <v>-539.73</v>
      </c>
      <c r="L14" s="17">
        <v>0.1</v>
      </c>
      <c r="M14" s="16"/>
      <c r="N14" s="16" t="str">
        <f>H14</f>
        <v>BP0U-PTBG</v>
      </c>
      <c r="O14" s="16" t="str">
        <f>TEXT(B14,"00000")&amp;"-"&amp;TEXT(C14,"00000")</f>
        <v>56464-56470</v>
      </c>
      <c r="P14" s="3">
        <v>61.5</v>
      </c>
      <c r="Q14" s="3">
        <v>48.2</v>
      </c>
      <c r="R14" s="3"/>
      <c r="S14" s="29">
        <f>I14</f>
        <v>-522.94</v>
      </c>
      <c r="T14" s="29">
        <f>S14+P14-Q14</f>
        <v>-509.64000000000004</v>
      </c>
      <c r="U14" s="29">
        <f>K14</f>
        <v>-539.73</v>
      </c>
      <c r="V14" s="29">
        <f>U14+P14-Q14</f>
        <v>-526.4300000000001</v>
      </c>
      <c r="W14" s="16"/>
      <c r="X14" s="16" t="str">
        <f>TEXT(E14,"0000")&amp;"-"&amp;TEXT(E$67,"0000")&amp;" via "&amp;TEXT(D$79,"0000")</f>
        <v>PTBG-BP0R via BP0U</v>
      </c>
      <c r="Y14" s="17">
        <f>2014+(B14+C14-2*56658)/730</f>
        <v>2013.4767123287672</v>
      </c>
      <c r="Z14" s="9">
        <v>251.4</v>
      </c>
      <c r="AA14" s="9">
        <v>133.4</v>
      </c>
      <c r="AB14" s="9"/>
      <c r="AC14" s="29">
        <f>T$79-T14</f>
        <v>198.74000000000007</v>
      </c>
      <c r="AD14" s="29">
        <f>AC14-Z14+AA14</f>
        <v>80.74000000000007</v>
      </c>
      <c r="AE14" s="29">
        <f>V$79-V14</f>
        <v>218.85000000000008</v>
      </c>
      <c r="AF14" s="29">
        <f>AE14-Z14+AA14</f>
        <v>100.85000000000008</v>
      </c>
      <c r="AH14" t="str">
        <f>TEXT(E14,"0000")&amp;" wrt "&amp;TEXT(E$67,"0000")&amp;" via "&amp;TEXT(D$79,"0000")</f>
        <v>PTBG wrt BP0R via BP0U</v>
      </c>
      <c r="AI14" s="1">
        <f t="shared" si="1"/>
        <v>2013.4767123287672</v>
      </c>
      <c r="AJ14" s="21">
        <f>AD14+AJ$8</f>
        <v>302.24000000000007</v>
      </c>
      <c r="AK14" s="21">
        <f>AF14+AK$8</f>
        <v>325.3500000000001</v>
      </c>
      <c r="AL14" s="21"/>
      <c r="AM14" s="21">
        <f t="shared" si="4"/>
        <v>469.73505000000006</v>
      </c>
    </row>
    <row r="15" spans="1:39" ht="15">
      <c r="A15" s="16"/>
      <c r="B15" s="11"/>
      <c r="C15" s="11"/>
      <c r="D15" s="11"/>
      <c r="E15" s="11"/>
      <c r="F15" s="11"/>
      <c r="G15" s="16"/>
      <c r="H15" s="16"/>
      <c r="I15" s="19"/>
      <c r="J15" s="17"/>
      <c r="K15" s="19"/>
      <c r="L15" s="17"/>
      <c r="M15" s="16"/>
      <c r="N15" s="16"/>
      <c r="O15" s="16"/>
      <c r="P15" s="3"/>
      <c r="Q15" s="3"/>
      <c r="R15" s="3"/>
      <c r="S15" s="29"/>
      <c r="T15" s="29"/>
      <c r="U15" s="29"/>
      <c r="V15" s="29"/>
      <c r="W15" s="16"/>
      <c r="X15" s="16"/>
      <c r="Y15" s="17"/>
      <c r="Z15" s="9"/>
      <c r="AA15" s="9"/>
      <c r="AB15" s="9"/>
      <c r="AC15" s="29"/>
      <c r="AD15" s="29"/>
      <c r="AE15" s="29"/>
      <c r="AF15" s="29"/>
      <c r="AI15" s="1"/>
      <c r="AJ15" s="21"/>
      <c r="AK15" s="21"/>
      <c r="AL15" s="21"/>
      <c r="AM15" s="21"/>
    </row>
    <row r="16" spans="1:39" ht="15">
      <c r="A16" s="16"/>
      <c r="B16" s="11">
        <v>56603</v>
      </c>
      <c r="C16" s="11">
        <v>56609</v>
      </c>
      <c r="D16" s="11" t="s">
        <v>54</v>
      </c>
      <c r="E16" s="11" t="s">
        <v>46</v>
      </c>
      <c r="F16" s="11" t="s">
        <v>17</v>
      </c>
      <c r="G16" s="16" t="str">
        <f>TEXT(B16,"00000")&amp;"-"&amp;TEXT(C16,"00000")</f>
        <v>56603-56609</v>
      </c>
      <c r="H16" s="16" t="str">
        <f t="shared" si="0"/>
        <v>BP1C-TWTF</v>
      </c>
      <c r="I16" s="19">
        <v>-319.27</v>
      </c>
      <c r="J16" s="17">
        <v>0.2</v>
      </c>
      <c r="K16" s="19">
        <v>-323.92</v>
      </c>
      <c r="L16" s="17">
        <v>0.5</v>
      </c>
      <c r="M16" s="16"/>
      <c r="N16" s="16" t="str">
        <f>H16</f>
        <v>BP1C-TWTF</v>
      </c>
      <c r="O16" s="16" t="str">
        <f>TEXT(B16,"00000")&amp;"-"&amp;TEXT(C16,"00000")</f>
        <v>56603-56609</v>
      </c>
      <c r="P16" s="3">
        <v>234.1</v>
      </c>
      <c r="Q16" s="3">
        <v>52</v>
      </c>
      <c r="R16" s="3"/>
      <c r="S16" s="29">
        <f>I16</f>
        <v>-319.27</v>
      </c>
      <c r="T16" s="29">
        <f>S16+P16-Q16</f>
        <v>-137.17</v>
      </c>
      <c r="U16" s="29">
        <f>K16</f>
        <v>-323.92</v>
      </c>
      <c r="V16" s="29">
        <f>U16+P16-Q16</f>
        <v>-141.82000000000002</v>
      </c>
      <c r="W16" s="16"/>
      <c r="X16" s="16" t="str">
        <f>TEXT(E16,"0000")&amp;"-"&amp;TEXT(E$67,"0000")&amp;" via "&amp;TEXT(D$67,"0000")</f>
        <v>TWTF-BP0R via BP1C</v>
      </c>
      <c r="Y16" s="17">
        <f>2014+(B16+C16-2*56658)/730</f>
        <v>2013.8575342465754</v>
      </c>
      <c r="Z16" s="9">
        <v>119.8</v>
      </c>
      <c r="AA16" s="9">
        <v>133.4</v>
      </c>
      <c r="AB16" s="9"/>
      <c r="AC16" s="29">
        <f>T$67-T16</f>
        <v>70.27999999999999</v>
      </c>
      <c r="AD16" s="29">
        <f>AC16-Z16+AA16</f>
        <v>83.88</v>
      </c>
      <c r="AE16" s="29">
        <f>V$67-V16</f>
        <v>77.08000000000003</v>
      </c>
      <c r="AF16" s="29">
        <f>AE16-Z16+AA16</f>
        <v>90.68000000000004</v>
      </c>
      <c r="AH16" t="str">
        <f>TEXT(E16,"0000")&amp;" wrt "&amp;TEXT(E$67,"0000")&amp;" via "&amp;TEXT(D$67,"0000")</f>
        <v>TWTF wrt BP0R via BP1C</v>
      </c>
      <c r="AI16" s="1">
        <f t="shared" si="1"/>
        <v>2013.8575342465754</v>
      </c>
      <c r="AJ16" s="21">
        <f t="shared" si="2"/>
        <v>305.38</v>
      </c>
      <c r="AK16" s="21">
        <f t="shared" si="3"/>
        <v>315.18000000000006</v>
      </c>
      <c r="AL16" s="21"/>
      <c r="AM16" s="21">
        <f t="shared" si="4"/>
        <v>358.03899999999993</v>
      </c>
    </row>
    <row r="17" spans="1:39" ht="15">
      <c r="A17" s="16"/>
      <c r="B17" s="11">
        <v>56603</v>
      </c>
      <c r="C17" s="11">
        <v>56609</v>
      </c>
      <c r="D17" s="11" t="s">
        <v>55</v>
      </c>
      <c r="E17" s="11" t="s">
        <v>46</v>
      </c>
      <c r="F17" s="11" t="s">
        <v>17</v>
      </c>
      <c r="G17" s="16" t="str">
        <f>TEXT(B17,"00000")&amp;"-"&amp;TEXT(C17,"00000")</f>
        <v>56603-56609</v>
      </c>
      <c r="H17" s="16" t="str">
        <f t="shared" si="0"/>
        <v>BP0U-TWTF</v>
      </c>
      <c r="I17" s="19">
        <v>-381.23</v>
      </c>
      <c r="J17" s="17">
        <v>0.2</v>
      </c>
      <c r="K17" s="19">
        <v>-384.57</v>
      </c>
      <c r="L17" s="17">
        <v>0.4</v>
      </c>
      <c r="M17" s="16"/>
      <c r="N17" s="16" t="str">
        <f>H17</f>
        <v>BP0U-TWTF</v>
      </c>
      <c r="O17" s="16" t="str">
        <f>TEXT(B17,"00000")&amp;"-"&amp;TEXT(C17,"00000")</f>
        <v>56603-56609</v>
      </c>
      <c r="P17" s="3">
        <v>52.6</v>
      </c>
      <c r="Q17" s="3">
        <v>52</v>
      </c>
      <c r="R17" s="3"/>
      <c r="S17" s="29">
        <f>I17</f>
        <v>-381.23</v>
      </c>
      <c r="T17" s="29">
        <f>S17+P17-Q17</f>
        <v>-380.63</v>
      </c>
      <c r="U17" s="29">
        <f>K17</f>
        <v>-384.57</v>
      </c>
      <c r="V17" s="29">
        <f>U17+P17-Q17</f>
        <v>-383.96999999999997</v>
      </c>
      <c r="W17" s="16"/>
      <c r="X17" s="16" t="str">
        <f>TEXT(E17,"0000")&amp;"-"&amp;TEXT(E$67,"0000")&amp;" via "&amp;TEXT(D$79,"0000")</f>
        <v>TWTF-BP0R via BP0U</v>
      </c>
      <c r="Y17" s="17">
        <f>2014+(B17+C17-2*56658)/730</f>
        <v>2013.8575342465754</v>
      </c>
      <c r="Z17" s="9">
        <v>119.8</v>
      </c>
      <c r="AA17" s="9">
        <v>133.4</v>
      </c>
      <c r="AB17" s="9"/>
      <c r="AC17" s="29">
        <f>T$79-T17</f>
        <v>69.73000000000002</v>
      </c>
      <c r="AD17" s="29">
        <f>AC17-Z17+AA17</f>
        <v>83.33000000000003</v>
      </c>
      <c r="AE17" s="29">
        <f>V$79-V17</f>
        <v>76.38999999999999</v>
      </c>
      <c r="AF17" s="29">
        <f>AE17-Z17+AA17</f>
        <v>89.99</v>
      </c>
      <c r="AH17" t="str">
        <f>TEXT(E17,"0000")&amp;" wrt "&amp;TEXT(E$67,"0000")&amp;" via "&amp;TEXT(D$79,"0000")</f>
        <v>TWTF wrt BP0R via BP0U</v>
      </c>
      <c r="AI17" s="1">
        <f t="shared" si="1"/>
        <v>2013.8575342465754</v>
      </c>
      <c r="AJ17" s="21">
        <f t="shared" si="2"/>
        <v>304.83000000000004</v>
      </c>
      <c r="AK17" s="21">
        <f t="shared" si="3"/>
        <v>314.49</v>
      </c>
      <c r="AL17" s="21"/>
      <c r="AM17" s="21">
        <f t="shared" si="4"/>
        <v>357.7053000000001</v>
      </c>
    </row>
    <row r="18" spans="1:39" ht="15">
      <c r="A18" s="16"/>
      <c r="B18" s="11"/>
      <c r="C18" s="11"/>
      <c r="D18" s="11"/>
      <c r="E18" s="11"/>
      <c r="F18" s="11"/>
      <c r="G18" s="16"/>
      <c r="H18" s="16"/>
      <c r="I18" s="19"/>
      <c r="J18" s="17"/>
      <c r="K18" s="19"/>
      <c r="L18" s="17"/>
      <c r="M18" s="16"/>
      <c r="N18" s="16"/>
      <c r="O18" s="16"/>
      <c r="P18" s="3"/>
      <c r="Q18" s="3"/>
      <c r="R18" s="3"/>
      <c r="S18" s="29"/>
      <c r="T18" s="29"/>
      <c r="U18" s="29"/>
      <c r="V18" s="29"/>
      <c r="W18" s="16"/>
      <c r="X18" s="16"/>
      <c r="Y18" s="17"/>
      <c r="Z18" s="9"/>
      <c r="AA18" s="9"/>
      <c r="AB18" s="9"/>
      <c r="AC18" s="29"/>
      <c r="AD18" s="29"/>
      <c r="AE18" s="29"/>
      <c r="AF18" s="29"/>
      <c r="AI18" s="1"/>
      <c r="AJ18" s="21"/>
      <c r="AK18" s="21"/>
      <c r="AL18" s="21"/>
      <c r="AM18" s="21"/>
    </row>
    <row r="19" spans="1:39" ht="15">
      <c r="A19" s="16"/>
      <c r="B19" s="11">
        <v>56646</v>
      </c>
      <c r="C19" s="11">
        <v>56649</v>
      </c>
      <c r="D19" s="11" t="s">
        <v>54</v>
      </c>
      <c r="E19" s="11" t="s">
        <v>46</v>
      </c>
      <c r="F19" s="11" t="s">
        <v>17</v>
      </c>
      <c r="G19" s="16" t="str">
        <f>TEXT(B19,"00000")&amp;"-"&amp;TEXT(C19,"00000")</f>
        <v>56646-56649</v>
      </c>
      <c r="H19" s="16" t="str">
        <f>TEXT(D19,"0000")&amp;"-"&amp;TEXT(E19,"0000")</f>
        <v>BP1C-TWTF</v>
      </c>
      <c r="I19" s="19">
        <v>-319.29</v>
      </c>
      <c r="J19" s="17">
        <v>0.2</v>
      </c>
      <c r="K19" s="19">
        <v>-323.16</v>
      </c>
      <c r="L19" s="17">
        <v>0.4</v>
      </c>
      <c r="M19" s="16"/>
      <c r="N19" s="16" t="str">
        <f>H19</f>
        <v>BP1C-TWTF</v>
      </c>
      <c r="O19" s="16" t="str">
        <f>TEXT(B19,"00000")&amp;"-"&amp;TEXT(C19,"00000")</f>
        <v>56646-56649</v>
      </c>
      <c r="P19" s="3">
        <v>234.1</v>
      </c>
      <c r="Q19" s="3">
        <v>52</v>
      </c>
      <c r="R19" s="3"/>
      <c r="S19" s="29">
        <f>I19</f>
        <v>-319.29</v>
      </c>
      <c r="T19" s="29">
        <f>S19+P19-Q19</f>
        <v>-137.19000000000003</v>
      </c>
      <c r="U19" s="29">
        <f>K19</f>
        <v>-323.16</v>
      </c>
      <c r="V19" s="29">
        <f>U19+P19-Q19</f>
        <v>-141.06000000000003</v>
      </c>
      <c r="W19" s="16"/>
      <c r="X19" s="16" t="str">
        <f>TEXT(E19,"0000")&amp;"-"&amp;TEXT(E$67,"0000")&amp;" via "&amp;TEXT(D$67,"0000")</f>
        <v>TWTF-BP0R via BP1C</v>
      </c>
      <c r="Y19" s="17">
        <f>2014+(B19+C19-2*56658)/730</f>
        <v>2013.9712328767123</v>
      </c>
      <c r="Z19" s="9">
        <v>119.8</v>
      </c>
      <c r="AA19" s="9">
        <v>133.4</v>
      </c>
      <c r="AB19" s="9"/>
      <c r="AC19" s="29">
        <f>T$67-T19</f>
        <v>70.30000000000003</v>
      </c>
      <c r="AD19" s="29">
        <f>AC19-Z19+AA19</f>
        <v>83.90000000000003</v>
      </c>
      <c r="AE19" s="29">
        <f>V$67-V19</f>
        <v>76.32000000000004</v>
      </c>
      <c r="AF19" s="29">
        <f>AE19-Z19+AA19</f>
        <v>89.92000000000004</v>
      </c>
      <c r="AH19" t="str">
        <f>TEXT(E19,"0000")&amp;" wrt "&amp;TEXT(E$67,"0000")&amp;" via "&amp;TEXT(D$67,"0000")</f>
        <v>TWTF wrt BP0R via BP1C</v>
      </c>
      <c r="AI19" s="1">
        <f>Y19</f>
        <v>2013.9712328767123</v>
      </c>
      <c r="AJ19" s="21">
        <f>AD19+AJ$8</f>
        <v>305.40000000000003</v>
      </c>
      <c r="AK19" s="21">
        <f>AF19+AK$8</f>
        <v>314.4200000000001</v>
      </c>
      <c r="AL19" s="21"/>
      <c r="AM19" s="21">
        <f>2.545*AJ19-1.545*AK19+Z19-Q19</f>
        <v>359.2641</v>
      </c>
    </row>
    <row r="20" spans="1:39" ht="15">
      <c r="A20" s="16"/>
      <c r="B20" s="11">
        <v>56646</v>
      </c>
      <c r="C20" s="11">
        <v>56649</v>
      </c>
      <c r="D20" s="11" t="s">
        <v>55</v>
      </c>
      <c r="E20" s="11" t="s">
        <v>46</v>
      </c>
      <c r="F20" s="11" t="s">
        <v>17</v>
      </c>
      <c r="G20" s="16" t="str">
        <f>TEXT(B20,"00000")&amp;"-"&amp;TEXT(C20,"00000")</f>
        <v>56646-56649</v>
      </c>
      <c r="H20" s="16" t="str">
        <f>TEXT(D20,"0000")&amp;"-"&amp;TEXT(E20,"0000")</f>
        <v>BP0U-TWTF</v>
      </c>
      <c r="I20" s="19">
        <v>-381.1</v>
      </c>
      <c r="J20" s="17">
        <v>0.2</v>
      </c>
      <c r="K20" s="19">
        <v>-383.84</v>
      </c>
      <c r="L20" s="17">
        <v>0.3</v>
      </c>
      <c r="M20" s="16"/>
      <c r="N20" s="16" t="str">
        <f>H20</f>
        <v>BP0U-TWTF</v>
      </c>
      <c r="O20" s="16" t="str">
        <f>TEXT(B20,"00000")&amp;"-"&amp;TEXT(C20,"00000")</f>
        <v>56646-56649</v>
      </c>
      <c r="P20" s="3">
        <v>52.6</v>
      </c>
      <c r="Q20" s="3">
        <v>52</v>
      </c>
      <c r="R20" s="3"/>
      <c r="S20" s="29">
        <f>I20</f>
        <v>-381.1</v>
      </c>
      <c r="T20" s="29">
        <f>S20+P20-Q20</f>
        <v>-380.5</v>
      </c>
      <c r="U20" s="29">
        <f>K20</f>
        <v>-383.84</v>
      </c>
      <c r="V20" s="29">
        <f>U20+P20-Q20</f>
        <v>-383.23999999999995</v>
      </c>
      <c r="W20" s="16"/>
      <c r="X20" s="16" t="str">
        <f>TEXT(E20,"0000")&amp;"-"&amp;TEXT(E$67,"0000")&amp;" via "&amp;TEXT(D$79,"0000")</f>
        <v>TWTF-BP0R via BP0U</v>
      </c>
      <c r="Y20" s="17">
        <f>2014+(B20+C20-2*56658)/730</f>
        <v>2013.9712328767123</v>
      </c>
      <c r="Z20" s="9">
        <v>119.8</v>
      </c>
      <c r="AA20" s="9">
        <v>133.4</v>
      </c>
      <c r="AB20" s="9"/>
      <c r="AC20" s="29">
        <f>T$79-T20</f>
        <v>69.60000000000002</v>
      </c>
      <c r="AD20" s="29">
        <f>AC20-Z20+AA20</f>
        <v>83.20000000000003</v>
      </c>
      <c r="AE20" s="29">
        <f>V$79-V20</f>
        <v>75.65999999999997</v>
      </c>
      <c r="AF20" s="29">
        <f>AE20-Z20+AA20</f>
        <v>89.25999999999998</v>
      </c>
      <c r="AH20" t="str">
        <f>TEXT(E20,"0000")&amp;" wrt "&amp;TEXT(E$67,"0000")&amp;" via "&amp;TEXT(D$79,"0000")</f>
        <v>TWTF wrt BP0R via BP0U</v>
      </c>
      <c r="AI20" s="1">
        <f>Y20</f>
        <v>2013.9712328767123</v>
      </c>
      <c r="AJ20" s="21">
        <f>AD20+AJ$8</f>
        <v>304.70000000000005</v>
      </c>
      <c r="AK20" s="21">
        <f>AF20+AK$8</f>
        <v>313.76</v>
      </c>
      <c r="AL20" s="21"/>
      <c r="AM20" s="21">
        <f>2.545*AJ20-1.545*AK20+Z20-Q20</f>
        <v>358.50230000000016</v>
      </c>
    </row>
    <row r="21" spans="1:39" ht="15">
      <c r="A21" s="16"/>
      <c r="B21" s="11"/>
      <c r="C21" s="11"/>
      <c r="D21" s="11"/>
      <c r="E21" s="11"/>
      <c r="F21" s="11"/>
      <c r="G21" s="16"/>
      <c r="H21" s="16"/>
      <c r="I21" s="19"/>
      <c r="J21" s="17"/>
      <c r="K21" s="19"/>
      <c r="L21" s="17"/>
      <c r="M21" s="16"/>
      <c r="N21" s="16"/>
      <c r="O21" s="16"/>
      <c r="P21" s="3"/>
      <c r="Q21" s="3"/>
      <c r="R21" s="3"/>
      <c r="S21" s="29"/>
      <c r="T21" s="29"/>
      <c r="U21" s="29"/>
      <c r="V21" s="29"/>
      <c r="W21" s="16"/>
      <c r="X21" s="16"/>
      <c r="Y21" s="17"/>
      <c r="Z21" s="9"/>
      <c r="AA21" s="9"/>
      <c r="AB21" s="9"/>
      <c r="AC21" s="29"/>
      <c r="AD21" s="29"/>
      <c r="AE21" s="29"/>
      <c r="AF21" s="29"/>
      <c r="AI21" s="1"/>
      <c r="AJ21" s="21"/>
      <c r="AK21" s="21"/>
      <c r="AL21" s="21"/>
      <c r="AM21" s="21"/>
    </row>
    <row r="22" spans="1:39" ht="15">
      <c r="A22" s="16"/>
      <c r="B22" s="11">
        <v>56715</v>
      </c>
      <c r="C22" s="11">
        <v>56721</v>
      </c>
      <c r="D22" s="11" t="s">
        <v>54</v>
      </c>
      <c r="E22" s="11" t="s">
        <v>47</v>
      </c>
      <c r="F22" s="11" t="s">
        <v>18</v>
      </c>
      <c r="G22" s="16" t="str">
        <f>TEXT(B22,"00000")&amp;"-"&amp;TEXT(C22,"00000")</f>
        <v>56715-56721</v>
      </c>
      <c r="H22" s="16" t="str">
        <f t="shared" si="0"/>
        <v>BP1C-NM0C</v>
      </c>
      <c r="I22" s="19">
        <v>-438.12</v>
      </c>
      <c r="J22" s="17">
        <v>0.1</v>
      </c>
      <c r="K22" s="19">
        <v>-446.04</v>
      </c>
      <c r="L22" s="17">
        <v>0.1</v>
      </c>
      <c r="M22" s="16"/>
      <c r="N22" s="16" t="str">
        <f>H22</f>
        <v>BP1C-NM0C</v>
      </c>
      <c r="O22" s="16" t="str">
        <f>TEXT(B22,"00000")&amp;"-"&amp;TEXT(C22,"00000")</f>
        <v>56715-56721</v>
      </c>
      <c r="P22" s="3">
        <v>216.7</v>
      </c>
      <c r="Q22" s="3">
        <v>32.4</v>
      </c>
      <c r="R22" s="3" t="s">
        <v>25</v>
      </c>
      <c r="S22" s="29">
        <f>I22</f>
        <v>-438.12</v>
      </c>
      <c r="T22" s="29">
        <f>S22+P22-Q22</f>
        <v>-253.82000000000002</v>
      </c>
      <c r="U22" s="29">
        <f>K22</f>
        <v>-446.04</v>
      </c>
      <c r="V22" s="29">
        <f>U22+P22-Q22</f>
        <v>-261.74</v>
      </c>
      <c r="W22" s="16"/>
      <c r="X22" s="16" t="str">
        <f>TEXT(E22,"0000")&amp;"-"&amp;TEXT(E$67,"0000")&amp;" via "&amp;TEXT(D$67,"0000")</f>
        <v>NM0C-BP0R via BP1C</v>
      </c>
      <c r="Y22" s="17">
        <f>2014+(B22+C22-2*56658)/730</f>
        <v>2014.164383561644</v>
      </c>
      <c r="Z22" s="9">
        <v>234.1</v>
      </c>
      <c r="AA22" s="9">
        <v>133.4</v>
      </c>
      <c r="AB22" s="9"/>
      <c r="AC22" s="29">
        <f>T$67-T22</f>
        <v>186.93</v>
      </c>
      <c r="AD22" s="29">
        <f>AC22-Z22+AA22</f>
        <v>86.23000000000002</v>
      </c>
      <c r="AE22" s="29">
        <f>V$67-V22</f>
        <v>197</v>
      </c>
      <c r="AF22" s="29">
        <f>AE22-Z22+AA22</f>
        <v>96.30000000000001</v>
      </c>
      <c r="AH22" t="str">
        <f>TEXT(E22,"0000")&amp;" wrt "&amp;TEXT(E$67,"0000")&amp;" via "&amp;TEXT(D$67,"0000")</f>
        <v>NM0C wrt BP0R via BP1C</v>
      </c>
      <c r="AI22" s="1">
        <f t="shared" si="1"/>
        <v>2014.164383561644</v>
      </c>
      <c r="AJ22" s="21">
        <f t="shared" si="2"/>
        <v>307.73</v>
      </c>
      <c r="AK22" s="21">
        <f t="shared" si="3"/>
        <v>320.8</v>
      </c>
      <c r="AL22" s="21"/>
      <c r="AM22" s="21">
        <f t="shared" si="4"/>
        <v>489.2368500000001</v>
      </c>
    </row>
    <row r="23" spans="1:39" ht="15">
      <c r="A23" s="16"/>
      <c r="B23" s="11">
        <v>56715</v>
      </c>
      <c r="C23" s="11">
        <v>56721</v>
      </c>
      <c r="D23" s="11" t="s">
        <v>55</v>
      </c>
      <c r="E23" s="11" t="s">
        <v>47</v>
      </c>
      <c r="F23" s="11" t="s">
        <v>18</v>
      </c>
      <c r="G23" s="16" t="str">
        <f>TEXT(B23,"00000")&amp;"-"&amp;TEXT(C23,"00000")</f>
        <v>56715-56721</v>
      </c>
      <c r="H23" s="16" t="str">
        <f t="shared" si="0"/>
        <v>BP0U-NM0C</v>
      </c>
      <c r="I23" s="19">
        <v>-497.57</v>
      </c>
      <c r="J23" s="17">
        <v>0.1</v>
      </c>
      <c r="K23" s="19">
        <v>-504.58</v>
      </c>
      <c r="L23" s="17">
        <v>0.1</v>
      </c>
      <c r="M23" s="16"/>
      <c r="N23" s="16" t="str">
        <f>H23</f>
        <v>BP0U-NM0C</v>
      </c>
      <c r="O23" s="16" t="str">
        <f>TEXT(B23,"00000")&amp;"-"&amp;TEXT(C23,"00000")</f>
        <v>56715-56721</v>
      </c>
      <c r="P23" s="3">
        <v>33.2</v>
      </c>
      <c r="Q23" s="3">
        <v>32.4</v>
      </c>
      <c r="R23" s="3" t="s">
        <v>25</v>
      </c>
      <c r="S23" s="29">
        <f>I23</f>
        <v>-497.57</v>
      </c>
      <c r="T23" s="29">
        <f>S23+P23-Q23</f>
        <v>-496.77</v>
      </c>
      <c r="U23" s="29">
        <f>K23</f>
        <v>-504.58</v>
      </c>
      <c r="V23" s="29">
        <f>U23+P23-Q23</f>
        <v>-503.78</v>
      </c>
      <c r="W23" s="16"/>
      <c r="X23" s="16" t="str">
        <f>TEXT(E23,"0000")&amp;"-"&amp;TEXT(E$67,"0000")&amp;" via "&amp;TEXT(D$79,"0000")</f>
        <v>NM0C-BP0R via BP0U</v>
      </c>
      <c r="Y23" s="17">
        <f>2014+(B23+C23-2*56658)/730</f>
        <v>2014.164383561644</v>
      </c>
      <c r="Z23" s="9">
        <v>234.1</v>
      </c>
      <c r="AA23" s="9">
        <v>133.4</v>
      </c>
      <c r="AB23" s="9"/>
      <c r="AC23" s="29">
        <f>T$79-T23</f>
        <v>185.87</v>
      </c>
      <c r="AD23" s="29">
        <f>AC23-Z23+AA23</f>
        <v>85.17000000000002</v>
      </c>
      <c r="AE23" s="29">
        <f>V$79-V23</f>
        <v>196.2</v>
      </c>
      <c r="AF23" s="29">
        <f>AE23-Z23+AA23</f>
        <v>95.5</v>
      </c>
      <c r="AH23" t="str">
        <f>TEXT(E23,"0000")&amp;" wrt "&amp;TEXT(E$67,"0000")&amp;" via "&amp;TEXT(D$79,"0000")</f>
        <v>NM0C wrt BP0R via BP0U</v>
      </c>
      <c r="AI23" s="1">
        <f t="shared" si="1"/>
        <v>2014.164383561644</v>
      </c>
      <c r="AJ23" s="21">
        <f t="shared" si="2"/>
        <v>306.67</v>
      </c>
      <c r="AK23" s="21">
        <f t="shared" si="3"/>
        <v>320</v>
      </c>
      <c r="AL23" s="21"/>
      <c r="AM23" s="21">
        <f t="shared" si="4"/>
        <v>487.77515000000005</v>
      </c>
    </row>
    <row r="24" spans="1:39" ht="15">
      <c r="A24" s="16"/>
      <c r="B24" s="11"/>
      <c r="C24" s="11"/>
      <c r="D24" s="11"/>
      <c r="E24" s="11"/>
      <c r="F24" s="11"/>
      <c r="G24" s="16"/>
      <c r="H24" s="16"/>
      <c r="I24" s="19"/>
      <c r="J24" s="17"/>
      <c r="K24" s="19"/>
      <c r="L24" s="17"/>
      <c r="M24" s="16"/>
      <c r="N24" s="16"/>
      <c r="O24" s="16"/>
      <c r="P24" s="3"/>
      <c r="Q24" s="3"/>
      <c r="R24" s="3"/>
      <c r="S24" s="29"/>
      <c r="T24" s="29"/>
      <c r="U24" s="29"/>
      <c r="V24" s="29"/>
      <c r="W24" s="16"/>
      <c r="X24" s="16"/>
      <c r="Y24" s="17"/>
      <c r="Z24" s="9"/>
      <c r="AA24" s="9"/>
      <c r="AB24" s="9"/>
      <c r="AC24" s="29"/>
      <c r="AD24" s="29"/>
      <c r="AE24" s="29"/>
      <c r="AF24" s="29"/>
      <c r="AI24" s="1"/>
      <c r="AJ24" s="21"/>
      <c r="AK24" s="21"/>
      <c r="AL24" s="21"/>
      <c r="AM24" s="21"/>
    </row>
    <row r="25" spans="1:39" ht="15">
      <c r="A25" s="16"/>
      <c r="B25" s="11">
        <v>56724</v>
      </c>
      <c r="C25" s="11">
        <v>56731</v>
      </c>
      <c r="D25" s="11" t="s">
        <v>54</v>
      </c>
      <c r="E25" s="11" t="s">
        <v>48</v>
      </c>
      <c r="F25" s="11" t="s">
        <v>19</v>
      </c>
      <c r="G25" s="16" t="str">
        <f>TEXT(B25,"00000")&amp;"-"&amp;TEXT(C25,"00000")</f>
        <v>56724-56731</v>
      </c>
      <c r="H25" s="16" t="str">
        <f t="shared" si="0"/>
        <v>BP1C-NC02</v>
      </c>
      <c r="I25" s="19">
        <v>-416.86</v>
      </c>
      <c r="J25" s="17">
        <v>0.1</v>
      </c>
      <c r="K25" s="19">
        <v>-418.63</v>
      </c>
      <c r="L25" s="17">
        <v>0.1</v>
      </c>
      <c r="M25" s="16"/>
      <c r="N25" s="16" t="str">
        <f>H25</f>
        <v>BP1C-NC02</v>
      </c>
      <c r="O25" s="16" t="str">
        <f>TEXT(B25,"00000")&amp;"-"&amp;TEXT(C25,"00000")</f>
        <v>56724-56731</v>
      </c>
      <c r="P25" s="3">
        <v>666.5</v>
      </c>
      <c r="Q25" s="3">
        <v>429.7</v>
      </c>
      <c r="R25" s="3" t="s">
        <v>26</v>
      </c>
      <c r="S25" s="29">
        <f>I25</f>
        <v>-416.86</v>
      </c>
      <c r="T25" s="29">
        <f>S25+P25-Q25</f>
        <v>-180.06</v>
      </c>
      <c r="U25" s="29">
        <f>K25</f>
        <v>-418.63</v>
      </c>
      <c r="V25" s="29">
        <f>U25+P25-Q25</f>
        <v>-181.82999999999998</v>
      </c>
      <c r="W25" s="16"/>
      <c r="X25" s="16" t="str">
        <f>TEXT(E25,"0000")&amp;"-"&amp;TEXT(E$67,"0000")&amp;" via "&amp;TEXT(D$67,"0000")</f>
        <v>NC02-BP0R via BP1C</v>
      </c>
      <c r="Y25" s="17">
        <f>2014+(B25+C25-2*56658)/730</f>
        <v>2014.190410958904</v>
      </c>
      <c r="Z25" s="9">
        <v>248.5</v>
      </c>
      <c r="AA25" s="9">
        <v>133.4</v>
      </c>
      <c r="AB25" s="9"/>
      <c r="AC25" s="29">
        <f>T$67-T25</f>
        <v>113.17</v>
      </c>
      <c r="AD25" s="29">
        <f>AC25-Z25+AA25</f>
        <v>-1.9299999999999784</v>
      </c>
      <c r="AE25" s="29">
        <f>V$67-V25</f>
        <v>117.08999999999999</v>
      </c>
      <c r="AF25" s="29">
        <f>AE25-Z25+AA25</f>
        <v>1.9899999999999807</v>
      </c>
      <c r="AH25" t="str">
        <f>TEXT(E25,"0000")&amp;" wrt "&amp;TEXT(E$67,"0000")&amp;" via "&amp;TEXT(D$67,"0000")</f>
        <v>NC02 wrt BP0R via BP1C</v>
      </c>
      <c r="AI25" s="1">
        <f t="shared" si="1"/>
        <v>2014.190410958904</v>
      </c>
      <c r="AJ25" s="21">
        <f t="shared" si="2"/>
        <v>219.57000000000002</v>
      </c>
      <c r="AK25" s="21">
        <f t="shared" si="3"/>
        <v>226.48999999999998</v>
      </c>
      <c r="AL25" s="21"/>
      <c r="AM25" s="21">
        <f t="shared" si="4"/>
        <v>27.678600000000074</v>
      </c>
    </row>
    <row r="26" spans="1:39" ht="15">
      <c r="A26" s="16"/>
      <c r="B26" s="11">
        <v>56724</v>
      </c>
      <c r="C26" s="11">
        <v>56731</v>
      </c>
      <c r="D26" s="11" t="s">
        <v>55</v>
      </c>
      <c r="E26" s="11" t="s">
        <v>48</v>
      </c>
      <c r="F26" s="11" t="s">
        <v>19</v>
      </c>
      <c r="G26" s="16" t="str">
        <f>TEXT(B26,"00000")&amp;"-"&amp;TEXT(C26,"00000")</f>
        <v>56724-56731</v>
      </c>
      <c r="H26" s="16" t="str">
        <f t="shared" si="0"/>
        <v>BP0U-NC02</v>
      </c>
      <c r="I26" s="19">
        <v>-473.06</v>
      </c>
      <c r="J26" s="17">
        <v>0.1</v>
      </c>
      <c r="K26" s="19">
        <v>-473.66</v>
      </c>
      <c r="L26" s="17">
        <v>0.1</v>
      </c>
      <c r="M26" s="16"/>
      <c r="N26" s="16" t="str">
        <f>H26</f>
        <v>BP0U-NC02</v>
      </c>
      <c r="O26" s="16" t="str">
        <f>TEXT(B26,"00000")&amp;"-"&amp;TEXT(C26,"00000")</f>
        <v>56724-56731</v>
      </c>
      <c r="P26" s="3">
        <v>479.6</v>
      </c>
      <c r="Q26" s="3">
        <v>429.7</v>
      </c>
      <c r="R26" s="3" t="s">
        <v>26</v>
      </c>
      <c r="S26" s="29">
        <f>I26</f>
        <v>-473.06</v>
      </c>
      <c r="T26" s="29">
        <f>S26+P26-Q26</f>
        <v>-423.15999999999997</v>
      </c>
      <c r="U26" s="29">
        <f>K26</f>
        <v>-473.66</v>
      </c>
      <c r="V26" s="29">
        <f>U26+P26-Q26</f>
        <v>-423.76</v>
      </c>
      <c r="W26" s="16"/>
      <c r="X26" s="16" t="str">
        <f>TEXT(E26,"0000")&amp;"-"&amp;TEXT(E$67,"0000")&amp;" via "&amp;TEXT(D$79,"0000")</f>
        <v>NC02-BP0R via BP0U</v>
      </c>
      <c r="Y26" s="17">
        <f>2014+(B26+C26-2*56658)/730</f>
        <v>2014.190410958904</v>
      </c>
      <c r="Z26" s="9">
        <v>248.5</v>
      </c>
      <c r="AA26" s="9">
        <v>133.4</v>
      </c>
      <c r="AB26" s="9"/>
      <c r="AC26" s="29">
        <f>T$79-T26</f>
        <v>112.25999999999999</v>
      </c>
      <c r="AD26" s="29">
        <f>AC26-Z26+AA26</f>
        <v>-2.8400000000000034</v>
      </c>
      <c r="AE26" s="29">
        <f>V$79-V26</f>
        <v>116.18</v>
      </c>
      <c r="AF26" s="29">
        <f>AE26-Z26+AA26</f>
        <v>1.0800000000000125</v>
      </c>
      <c r="AH26" t="str">
        <f>TEXT(E26,"0000")&amp;" wrt "&amp;TEXT(E$67,"0000")&amp;" via "&amp;TEXT(D$79,"0000")</f>
        <v>NC02 wrt BP0R via BP0U</v>
      </c>
      <c r="AI26" s="1">
        <f t="shared" si="1"/>
        <v>2014.190410958904</v>
      </c>
      <c r="AJ26" s="21">
        <f t="shared" si="2"/>
        <v>218.66</v>
      </c>
      <c r="AK26" s="21">
        <f t="shared" si="3"/>
        <v>225.58</v>
      </c>
      <c r="AL26" s="21"/>
      <c r="AM26" s="21">
        <f t="shared" si="4"/>
        <v>26.768599999999992</v>
      </c>
    </row>
    <row r="27" spans="1:39" ht="15">
      <c r="A27" s="16"/>
      <c r="B27" s="11">
        <v>56724</v>
      </c>
      <c r="C27" s="11">
        <v>56731</v>
      </c>
      <c r="D27" s="11" t="s">
        <v>54</v>
      </c>
      <c r="E27" s="11" t="s">
        <v>49</v>
      </c>
      <c r="F27" s="11" t="s">
        <v>19</v>
      </c>
      <c r="G27" s="16" t="str">
        <f>TEXT(B27,"00000")&amp;"-"&amp;TEXT(C27,"00000")</f>
        <v>56724-56731</v>
      </c>
      <c r="H27" s="16" t="str">
        <f t="shared" si="0"/>
        <v>BP1C-SEPA</v>
      </c>
      <c r="I27" s="19">
        <v>-403.12</v>
      </c>
      <c r="J27" s="17">
        <v>0.1</v>
      </c>
      <c r="K27" s="19">
        <v>-403.58</v>
      </c>
      <c r="L27" s="17">
        <v>0.2</v>
      </c>
      <c r="M27" s="16"/>
      <c r="N27" s="16" t="str">
        <f>H27</f>
        <v>BP1C-SEPA</v>
      </c>
      <c r="O27" s="16" t="str">
        <f>TEXT(B27,"00000")&amp;"-"&amp;TEXT(C27,"00000")</f>
        <v>56724-56731</v>
      </c>
      <c r="P27" s="3">
        <v>666.5</v>
      </c>
      <c r="Q27" s="3">
        <v>406.1</v>
      </c>
      <c r="R27" s="3" t="s">
        <v>26</v>
      </c>
      <c r="S27" s="29">
        <f>I27</f>
        <v>-403.12</v>
      </c>
      <c r="T27" s="29">
        <f>S27+P27-Q27</f>
        <v>-142.72000000000003</v>
      </c>
      <c r="U27" s="29">
        <f>K27</f>
        <v>-403.58</v>
      </c>
      <c r="V27" s="29">
        <f>U27+P27-Q27</f>
        <v>-143.18</v>
      </c>
      <c r="W27" s="16"/>
      <c r="X27" s="16" t="str">
        <f>TEXT(E27,"0000")&amp;"-"&amp;TEXT(E$67,"0000")&amp;" via "&amp;TEXT(D$67,"0000")</f>
        <v>SEPA-BP0R via BP1C</v>
      </c>
      <c r="Y27" s="17">
        <f>2014+(B27+C27-2*56658)/730</f>
        <v>2014.190410958904</v>
      </c>
      <c r="Z27" s="9">
        <v>213.4</v>
      </c>
      <c r="AA27" s="9">
        <v>133.4</v>
      </c>
      <c r="AB27" s="9"/>
      <c r="AC27" s="29">
        <f>T$67-T27</f>
        <v>75.83000000000003</v>
      </c>
      <c r="AD27" s="29">
        <f>AC27-Z27+AA27</f>
        <v>-4.1699999999999875</v>
      </c>
      <c r="AE27" s="29">
        <f>V$67-V27</f>
        <v>78.44000000000001</v>
      </c>
      <c r="AF27" s="29">
        <f>AE27-Z27+AA27</f>
        <v>-1.5599999999999739</v>
      </c>
      <c r="AH27" t="str">
        <f>TEXT(E27,"0000")&amp;" wrt "&amp;TEXT(E$67,"0000")&amp;" via "&amp;TEXT(D$67,"0000")</f>
        <v>SEPA wrt BP0R via BP1C</v>
      </c>
      <c r="AI27" s="1">
        <f t="shared" si="1"/>
        <v>2014.190410958904</v>
      </c>
      <c r="AJ27" s="21">
        <f t="shared" si="2"/>
        <v>217.33</v>
      </c>
      <c r="AK27" s="21">
        <f t="shared" si="3"/>
        <v>222.94000000000003</v>
      </c>
      <c r="AL27" s="21"/>
      <c r="AM27" s="21">
        <f t="shared" si="4"/>
        <v>15.962549999999965</v>
      </c>
    </row>
    <row r="28" spans="1:39" ht="15">
      <c r="A28" s="16"/>
      <c r="B28" s="11">
        <v>56724</v>
      </c>
      <c r="C28" s="11">
        <v>56731</v>
      </c>
      <c r="D28" s="11" t="s">
        <v>55</v>
      </c>
      <c r="E28" s="11" t="s">
        <v>49</v>
      </c>
      <c r="F28" s="11" t="s">
        <v>19</v>
      </c>
      <c r="G28" s="16" t="str">
        <f>TEXT(B28,"00000")&amp;"-"&amp;TEXT(C28,"00000")</f>
        <v>56724-56731</v>
      </c>
      <c r="H28" s="16" t="str">
        <f t="shared" si="0"/>
        <v>BP0U-SEPA</v>
      </c>
      <c r="I28" s="19">
        <v>-459.29</v>
      </c>
      <c r="J28" s="17">
        <v>0.1</v>
      </c>
      <c r="K28" s="19">
        <v>-458.62</v>
      </c>
      <c r="L28" s="17">
        <v>0.2</v>
      </c>
      <c r="M28" s="16"/>
      <c r="N28" s="16" t="str">
        <f>H28</f>
        <v>BP0U-SEPA</v>
      </c>
      <c r="O28" s="16" t="str">
        <f>TEXT(B28,"00000")&amp;"-"&amp;TEXT(C28,"00000")</f>
        <v>56724-56731</v>
      </c>
      <c r="P28" s="3">
        <v>479.6</v>
      </c>
      <c r="Q28" s="3">
        <v>406.1</v>
      </c>
      <c r="R28" s="3" t="s">
        <v>26</v>
      </c>
      <c r="S28" s="29">
        <f>I28</f>
        <v>-459.29</v>
      </c>
      <c r="T28" s="29">
        <f>S28+P28-Q28</f>
        <v>-385.79</v>
      </c>
      <c r="U28" s="29">
        <f>K28</f>
        <v>-458.62</v>
      </c>
      <c r="V28" s="29">
        <f>U28+P28-Q28</f>
        <v>-385.12</v>
      </c>
      <c r="W28" s="16"/>
      <c r="X28" s="16" t="str">
        <f>TEXT(E28,"0000")&amp;"-"&amp;TEXT(E$67,"0000")&amp;" via "&amp;TEXT(D$79,"0000")</f>
        <v>SEPA-BP0R via BP0U</v>
      </c>
      <c r="Y28" s="17">
        <f>2014+(B28+C28-2*56658)/730</f>
        <v>2014.190410958904</v>
      </c>
      <c r="Z28" s="9">
        <v>213.4</v>
      </c>
      <c r="AA28" s="9">
        <v>133.4</v>
      </c>
      <c r="AB28" s="9"/>
      <c r="AC28" s="29">
        <f>T$79-T28</f>
        <v>74.89000000000004</v>
      </c>
      <c r="AD28" s="29">
        <f>AC28-Z28+AA28</f>
        <v>-5.109999999999957</v>
      </c>
      <c r="AE28" s="29">
        <f>V$79-V28</f>
        <v>77.54000000000002</v>
      </c>
      <c r="AF28" s="29">
        <f>AE28-Z28+AA28</f>
        <v>-2.4599999999999795</v>
      </c>
      <c r="AH28" t="str">
        <f>TEXT(E28,"0000")&amp;" wrt "&amp;TEXT(E$67,"0000")&amp;" via "&amp;TEXT(D$79,"0000")</f>
        <v>SEPA wrt BP0R via BP0U</v>
      </c>
      <c r="AI28" s="1">
        <f t="shared" si="1"/>
        <v>2014.190410958904</v>
      </c>
      <c r="AJ28" s="21">
        <f t="shared" si="2"/>
        <v>216.39000000000004</v>
      </c>
      <c r="AK28" s="21">
        <f t="shared" si="3"/>
        <v>222.04000000000002</v>
      </c>
      <c r="AL28" s="21"/>
      <c r="AM28" s="21">
        <f t="shared" si="4"/>
        <v>14.960750000000075</v>
      </c>
    </row>
    <row r="29" spans="1:39" ht="15">
      <c r="A29" s="16"/>
      <c r="B29" s="11"/>
      <c r="C29" s="11"/>
      <c r="D29" s="11"/>
      <c r="E29" s="11"/>
      <c r="F29" s="11"/>
      <c r="G29" s="16"/>
      <c r="H29" s="16"/>
      <c r="I29" s="19"/>
      <c r="J29" s="17"/>
      <c r="K29" s="19"/>
      <c r="L29" s="17"/>
      <c r="M29" s="16"/>
      <c r="N29" s="16"/>
      <c r="O29" s="16"/>
      <c r="P29" s="3"/>
      <c r="Q29" s="3"/>
      <c r="R29" s="3"/>
      <c r="S29" s="29"/>
      <c r="T29" s="29"/>
      <c r="U29" s="29"/>
      <c r="V29" s="29"/>
      <c r="W29" s="16"/>
      <c r="X29" s="16"/>
      <c r="Y29" s="17"/>
      <c r="Z29" s="9"/>
      <c r="AA29" s="9"/>
      <c r="AB29" s="9"/>
      <c r="AC29" s="29"/>
      <c r="AD29" s="29"/>
      <c r="AE29" s="29"/>
      <c r="AF29" s="29"/>
      <c r="AI29" s="1"/>
      <c r="AJ29" s="21"/>
      <c r="AK29" s="21"/>
      <c r="AL29" s="21"/>
      <c r="AM29" s="21"/>
    </row>
    <row r="30" spans="1:39" ht="15">
      <c r="A30" s="16"/>
      <c r="B30" s="11">
        <v>56819</v>
      </c>
      <c r="C30" s="11">
        <v>56825</v>
      </c>
      <c r="D30" s="11" t="s">
        <v>54</v>
      </c>
      <c r="E30" s="11" t="s">
        <v>50</v>
      </c>
      <c r="F30" s="11" t="s">
        <v>20</v>
      </c>
      <c r="G30" s="16" t="str">
        <f aca="true" t="shared" si="5" ref="G30:G35">TEXT(B30,"00000")&amp;"-"&amp;TEXT(C30,"00000")</f>
        <v>56819-56825</v>
      </c>
      <c r="H30" s="16" t="str">
        <f t="shared" si="0"/>
        <v>BP1C-IMEJ</v>
      </c>
      <c r="I30" s="19">
        <v>-78.42</v>
      </c>
      <c r="J30" s="17">
        <v>0.1</v>
      </c>
      <c r="K30" s="19">
        <v>-76.28</v>
      </c>
      <c r="L30" s="17">
        <v>0.1</v>
      </c>
      <c r="M30" s="16"/>
      <c r="N30" s="16" t="str">
        <f aca="true" t="shared" si="6" ref="N30:N35">H30</f>
        <v>BP1C-IMEJ</v>
      </c>
      <c r="O30" s="16" t="str">
        <f aca="true" t="shared" si="7" ref="O30:O35">TEXT(B30,"00000")&amp;"-"&amp;TEXT(C30,"00000")</f>
        <v>56819-56825</v>
      </c>
      <c r="P30" s="3">
        <v>364.6</v>
      </c>
      <c r="Q30" s="3">
        <v>0</v>
      </c>
      <c r="R30" s="3" t="s">
        <v>27</v>
      </c>
      <c r="S30" s="29">
        <f aca="true" t="shared" si="8" ref="S30:S35">I30</f>
        <v>-78.42</v>
      </c>
      <c r="T30" s="29">
        <f aca="true" t="shared" si="9" ref="T30:T35">S30+P30-Q30</f>
        <v>286.18</v>
      </c>
      <c r="U30" s="29">
        <f aca="true" t="shared" si="10" ref="U30:U35">K30</f>
        <v>-76.28</v>
      </c>
      <c r="V30" s="29">
        <f aca="true" t="shared" si="11" ref="V30:V35">U30+P30-Q30</f>
        <v>288.32000000000005</v>
      </c>
      <c r="W30" s="16"/>
      <c r="X30" s="16" t="str">
        <f>TEXT(E30,"0000")&amp;"-"&amp;TEXT(E$67,"0000")&amp;" via "&amp;TEXT(D$67,"0000")</f>
        <v>IMEJ-BP0R via BP1C</v>
      </c>
      <c r="Y30" s="17">
        <f aca="true" t="shared" si="12" ref="Y30:Y35">2014+(B30+C30-2*56658)/730</f>
        <v>2014.4493150684932</v>
      </c>
      <c r="Z30" s="9">
        <v>0</v>
      </c>
      <c r="AA30" s="9">
        <v>133.4</v>
      </c>
      <c r="AB30" s="9" t="s">
        <v>25</v>
      </c>
      <c r="AC30" s="29">
        <f>T$67-T30</f>
        <v>-353.07</v>
      </c>
      <c r="AD30" s="29">
        <f aca="true" t="shared" si="13" ref="AD30:AD35">AC30-Z30+AA30</f>
        <v>-219.67</v>
      </c>
      <c r="AE30" s="29">
        <f>V$67-V30</f>
        <v>-353.06000000000006</v>
      </c>
      <c r="AF30" s="29">
        <f aca="true" t="shared" si="14" ref="AF30:AF35">AE30-Z30+AA30</f>
        <v>-219.66000000000005</v>
      </c>
      <c r="AH30" t="str">
        <f>TEXT(E30,"0000")&amp;" wrt "&amp;TEXT(E$67,"0000")&amp;" via "&amp;TEXT(D$67,"0000")</f>
        <v>IMEJ wrt BP0R via BP1C</v>
      </c>
      <c r="AI30" s="1">
        <f t="shared" si="1"/>
        <v>2014.4493150684932</v>
      </c>
      <c r="AJ30" s="21">
        <f t="shared" si="2"/>
        <v>1.8300000000000125</v>
      </c>
      <c r="AK30" s="21">
        <f t="shared" si="3"/>
        <v>4.839999999999947</v>
      </c>
      <c r="AL30" s="21"/>
      <c r="AM30" s="21">
        <f t="shared" si="4"/>
        <v>-2.8204499999998847</v>
      </c>
    </row>
    <row r="31" spans="1:39" ht="15">
      <c r="A31" s="16"/>
      <c r="B31" s="11">
        <v>56819</v>
      </c>
      <c r="C31" s="11">
        <v>56825</v>
      </c>
      <c r="D31" s="11" t="s">
        <v>55</v>
      </c>
      <c r="E31" s="11" t="s">
        <v>50</v>
      </c>
      <c r="F31" s="11" t="s">
        <v>20</v>
      </c>
      <c r="G31" s="16" t="str">
        <f t="shared" si="5"/>
        <v>56819-56825</v>
      </c>
      <c r="H31" s="16" t="str">
        <f t="shared" si="0"/>
        <v>BP0U-IMEJ</v>
      </c>
      <c r="I31" s="19">
        <v>-120.94</v>
      </c>
      <c r="J31" s="17">
        <v>0.1</v>
      </c>
      <c r="K31" s="19">
        <v>-117.47</v>
      </c>
      <c r="L31" s="17">
        <v>0.1</v>
      </c>
      <c r="M31" s="16"/>
      <c r="N31" s="16" t="str">
        <f t="shared" si="6"/>
        <v>BP0U-IMEJ</v>
      </c>
      <c r="O31" s="16" t="str">
        <f t="shared" si="7"/>
        <v>56819-56825</v>
      </c>
      <c r="P31" s="3">
        <v>163.6</v>
      </c>
      <c r="Q31" s="3">
        <v>0</v>
      </c>
      <c r="R31" s="3" t="s">
        <v>27</v>
      </c>
      <c r="S31" s="29">
        <f t="shared" si="8"/>
        <v>-120.94</v>
      </c>
      <c r="T31" s="29">
        <f t="shared" si="9"/>
        <v>42.66</v>
      </c>
      <c r="U31" s="29">
        <f t="shared" si="10"/>
        <v>-117.47</v>
      </c>
      <c r="V31" s="29">
        <f t="shared" si="11"/>
        <v>46.129999999999995</v>
      </c>
      <c r="W31" s="16"/>
      <c r="X31" s="16" t="str">
        <f>TEXT(E31,"0000")&amp;"-"&amp;TEXT(E$67,"0000")&amp;" via "&amp;TEXT(D$79,"0000")</f>
        <v>IMEJ-BP0R via BP0U</v>
      </c>
      <c r="Y31" s="17">
        <f t="shared" si="12"/>
        <v>2014.4493150684932</v>
      </c>
      <c r="Z31" s="9">
        <v>0</v>
      </c>
      <c r="AA31" s="9">
        <v>133.4</v>
      </c>
      <c r="AB31" s="9" t="s">
        <v>25</v>
      </c>
      <c r="AC31" s="29">
        <f>T$79-T31</f>
        <v>-353.55999999999995</v>
      </c>
      <c r="AD31" s="29">
        <f t="shared" si="13"/>
        <v>-220.15999999999994</v>
      </c>
      <c r="AE31" s="29">
        <f>V$79-V31</f>
        <v>-353.71</v>
      </c>
      <c r="AF31" s="29">
        <f t="shared" si="14"/>
        <v>-220.30999999999997</v>
      </c>
      <c r="AH31" t="str">
        <f>TEXT(E31,"0000")&amp;" wrt "&amp;TEXT(E$67,"0000")&amp;" via "&amp;TEXT(D$79,"0000")</f>
        <v>IMEJ wrt BP0R via BP0U</v>
      </c>
      <c r="AI31" s="1">
        <f t="shared" si="1"/>
        <v>2014.4493150684932</v>
      </c>
      <c r="AJ31" s="21">
        <f t="shared" si="2"/>
        <v>1.3400000000000603</v>
      </c>
      <c r="AK31" s="21">
        <f t="shared" si="3"/>
        <v>4.190000000000026</v>
      </c>
      <c r="AL31" s="21"/>
      <c r="AM31" s="21">
        <f t="shared" si="4"/>
        <v>-3.0632499999998872</v>
      </c>
    </row>
    <row r="32" spans="1:39" ht="15">
      <c r="A32" s="16"/>
      <c r="B32" s="11">
        <v>56819</v>
      </c>
      <c r="C32" s="11">
        <v>56825</v>
      </c>
      <c r="D32" s="11" t="s">
        <v>54</v>
      </c>
      <c r="E32" s="11" t="s">
        <v>51</v>
      </c>
      <c r="F32" s="11" t="s">
        <v>20</v>
      </c>
      <c r="G32" s="16" t="str">
        <f t="shared" si="5"/>
        <v>56819-56825</v>
      </c>
      <c r="H32" s="16" t="str">
        <f t="shared" si="0"/>
        <v>BP1C-IMEU</v>
      </c>
      <c r="I32" s="19">
        <v>-185.18</v>
      </c>
      <c r="J32" s="17">
        <v>0.1</v>
      </c>
      <c r="K32" s="19">
        <v>-193.96</v>
      </c>
      <c r="L32" s="17">
        <v>0.1</v>
      </c>
      <c r="M32" s="16"/>
      <c r="N32" s="16" t="str">
        <f t="shared" si="6"/>
        <v>BP1C-IMEU</v>
      </c>
      <c r="O32" s="16" t="str">
        <f t="shared" si="7"/>
        <v>56819-56825</v>
      </c>
      <c r="P32" s="3">
        <v>364.6</v>
      </c>
      <c r="Q32" s="3">
        <v>115.5</v>
      </c>
      <c r="R32" s="3"/>
      <c r="S32" s="29">
        <f t="shared" si="8"/>
        <v>-185.18</v>
      </c>
      <c r="T32" s="29">
        <f t="shared" si="9"/>
        <v>63.920000000000016</v>
      </c>
      <c r="U32" s="29">
        <f t="shared" si="10"/>
        <v>-193.96</v>
      </c>
      <c r="V32" s="29">
        <f t="shared" si="11"/>
        <v>55.140000000000015</v>
      </c>
      <c r="W32" s="16"/>
      <c r="X32" s="16" t="str">
        <f>TEXT(E32,"0000")&amp;"-"&amp;TEXT(E$67,"0000")&amp;" via "&amp;TEXT(D$67,"0000")</f>
        <v>IMEU-BP0R via BP1C</v>
      </c>
      <c r="Y32" s="17">
        <f t="shared" si="12"/>
        <v>2014.4493150684932</v>
      </c>
      <c r="Z32" s="9">
        <v>250.3</v>
      </c>
      <c r="AA32" s="9">
        <v>133.4</v>
      </c>
      <c r="AB32" s="9"/>
      <c r="AC32" s="29">
        <f>T$67-T32</f>
        <v>-130.81</v>
      </c>
      <c r="AD32" s="29">
        <f t="shared" si="13"/>
        <v>-247.71</v>
      </c>
      <c r="AE32" s="29">
        <f>V$67-V32</f>
        <v>-119.88000000000001</v>
      </c>
      <c r="AF32" s="29">
        <f t="shared" si="14"/>
        <v>-236.78</v>
      </c>
      <c r="AH32" t="str">
        <f>TEXT(E32,"0000")&amp;" wrt "&amp;TEXT(E$67,"0000")&amp;" via "&amp;TEXT(D$67,"0000")</f>
        <v>IMEU wrt BP0R via BP1C</v>
      </c>
      <c r="AI32" s="1">
        <f t="shared" si="1"/>
        <v>2014.4493150684932</v>
      </c>
      <c r="AJ32" s="21">
        <f t="shared" si="2"/>
        <v>-26.210000000000008</v>
      </c>
      <c r="AK32" s="21">
        <f t="shared" si="3"/>
        <v>-12.280000000000001</v>
      </c>
      <c r="AL32" s="21"/>
      <c r="AM32" s="21">
        <f t="shared" si="4"/>
        <v>87.06815</v>
      </c>
    </row>
    <row r="33" spans="1:39" ht="15">
      <c r="A33" s="16"/>
      <c r="B33" s="11">
        <v>56819</v>
      </c>
      <c r="C33" s="11">
        <v>56825</v>
      </c>
      <c r="D33" s="11" t="s">
        <v>55</v>
      </c>
      <c r="E33" s="11" t="s">
        <v>51</v>
      </c>
      <c r="F33" s="11" t="s">
        <v>20</v>
      </c>
      <c r="G33" s="16" t="str">
        <f t="shared" si="5"/>
        <v>56819-56825</v>
      </c>
      <c r="H33" s="16" t="str">
        <f t="shared" si="0"/>
        <v>BP0U-IMEU</v>
      </c>
      <c r="I33" s="19">
        <v>-227.68</v>
      </c>
      <c r="J33" s="17">
        <v>0.1</v>
      </c>
      <c r="K33" s="19">
        <v>-235.09</v>
      </c>
      <c r="L33" s="17">
        <v>0.2</v>
      </c>
      <c r="M33" s="16"/>
      <c r="N33" s="16" t="str">
        <f t="shared" si="6"/>
        <v>BP0U-IMEU</v>
      </c>
      <c r="O33" s="16" t="str">
        <f t="shared" si="7"/>
        <v>56819-56825</v>
      </c>
      <c r="P33" s="3">
        <v>163.6</v>
      </c>
      <c r="Q33" s="3">
        <v>115.5</v>
      </c>
      <c r="R33" s="3"/>
      <c r="S33" s="29">
        <f t="shared" si="8"/>
        <v>-227.68</v>
      </c>
      <c r="T33" s="29">
        <f t="shared" si="9"/>
        <v>-179.58</v>
      </c>
      <c r="U33" s="29">
        <f t="shared" si="10"/>
        <v>-235.09</v>
      </c>
      <c r="V33" s="29">
        <f t="shared" si="11"/>
        <v>-186.99</v>
      </c>
      <c r="W33" s="16"/>
      <c r="X33" s="16" t="str">
        <f>TEXT(E33,"0000")&amp;"-"&amp;TEXT(E$67,"0000")&amp;" via "&amp;TEXT(D$79,"0000")</f>
        <v>IMEU-BP0R via BP0U</v>
      </c>
      <c r="Y33" s="17">
        <f t="shared" si="12"/>
        <v>2014.4493150684932</v>
      </c>
      <c r="Z33" s="9">
        <v>250.3</v>
      </c>
      <c r="AA33" s="9">
        <v>133.4</v>
      </c>
      <c r="AB33" s="9"/>
      <c r="AC33" s="29">
        <f>T$79-T33</f>
        <v>-131.31999999999996</v>
      </c>
      <c r="AD33" s="29">
        <f t="shared" si="13"/>
        <v>-248.22</v>
      </c>
      <c r="AE33" s="29">
        <f>V$79-V33</f>
        <v>-120.58999999999997</v>
      </c>
      <c r="AF33" s="29">
        <f t="shared" si="14"/>
        <v>-237.48999999999998</v>
      </c>
      <c r="AH33" t="str">
        <f>TEXT(E33,"0000")&amp;" wrt "&amp;TEXT(E$67,"0000")&amp;" via "&amp;TEXT(D$79,"0000")</f>
        <v>IMEU wrt BP0R via BP0U</v>
      </c>
      <c r="AI33" s="1">
        <f t="shared" si="1"/>
        <v>2014.4493150684932</v>
      </c>
      <c r="AJ33" s="21">
        <f t="shared" si="2"/>
        <v>-26.72</v>
      </c>
      <c r="AK33" s="21">
        <f t="shared" si="3"/>
        <v>-12.98999999999998</v>
      </c>
      <c r="AL33" s="21"/>
      <c r="AM33" s="21">
        <f t="shared" si="4"/>
        <v>86.86714999999998</v>
      </c>
    </row>
    <row r="34" spans="1:39" ht="15">
      <c r="A34" s="16"/>
      <c r="B34" s="11">
        <v>56819</v>
      </c>
      <c r="C34" s="11">
        <v>56825</v>
      </c>
      <c r="D34" s="11" t="s">
        <v>54</v>
      </c>
      <c r="E34" s="11" t="s">
        <v>52</v>
      </c>
      <c r="F34" s="11" t="s">
        <v>20</v>
      </c>
      <c r="G34" s="16" t="str">
        <f t="shared" si="5"/>
        <v>56819-56825</v>
      </c>
      <c r="H34" s="16" t="str">
        <f t="shared" si="0"/>
        <v>BP1C-BJNM</v>
      </c>
      <c r="I34" s="19">
        <v>40.25</v>
      </c>
      <c r="J34" s="17">
        <v>0.2</v>
      </c>
      <c r="K34" s="19">
        <v>36.79</v>
      </c>
      <c r="L34" s="17">
        <v>0.1</v>
      </c>
      <c r="M34" s="16"/>
      <c r="N34" s="16" t="str">
        <f t="shared" si="6"/>
        <v>BP1C-BJNM</v>
      </c>
      <c r="O34" s="16" t="str">
        <f t="shared" si="7"/>
        <v>56819-56825</v>
      </c>
      <c r="P34" s="3">
        <v>364.6</v>
      </c>
      <c r="Q34" s="3">
        <v>315.3</v>
      </c>
      <c r="R34" s="3"/>
      <c r="S34" s="29">
        <f t="shared" si="8"/>
        <v>40.25</v>
      </c>
      <c r="T34" s="29">
        <f t="shared" si="9"/>
        <v>89.55000000000001</v>
      </c>
      <c r="U34" s="29">
        <f t="shared" si="10"/>
        <v>36.79</v>
      </c>
      <c r="V34" s="29">
        <f t="shared" si="11"/>
        <v>86.09000000000003</v>
      </c>
      <c r="W34" s="16"/>
      <c r="X34" s="16" t="str">
        <f>TEXT(E34,"0000")&amp;"-"&amp;TEXT(E$67,"0000")&amp;" via "&amp;TEXT(D$67,"0000")</f>
        <v>BJNM-BP0R via BP1C</v>
      </c>
      <c r="Y34" s="17">
        <f t="shared" si="12"/>
        <v>2014.4493150684932</v>
      </c>
      <c r="Z34" s="9">
        <v>125</v>
      </c>
      <c r="AA34" s="9">
        <v>133.4</v>
      </c>
      <c r="AB34" s="9"/>
      <c r="AC34" s="29">
        <f>T$67-T34</f>
        <v>-156.44</v>
      </c>
      <c r="AD34" s="29">
        <f t="shared" si="13"/>
        <v>-148.04</v>
      </c>
      <c r="AE34" s="29">
        <f>V$67-V34</f>
        <v>-150.83000000000004</v>
      </c>
      <c r="AF34" s="29">
        <f t="shared" si="14"/>
        <v>-142.43000000000004</v>
      </c>
      <c r="AH34" t="str">
        <f>TEXT(E34,"0000")&amp;" wrt "&amp;TEXT(E$67,"0000")&amp;" via "&amp;TEXT(D$67,"0000")</f>
        <v>BJNM wrt BP0R via BP1C</v>
      </c>
      <c r="AI34" s="1">
        <f t="shared" si="1"/>
        <v>2014.4493150684932</v>
      </c>
      <c r="AJ34" s="21">
        <f t="shared" si="2"/>
        <v>73.46000000000001</v>
      </c>
      <c r="AK34" s="21">
        <f t="shared" si="3"/>
        <v>82.06999999999996</v>
      </c>
      <c r="AL34" s="21"/>
      <c r="AM34" s="21">
        <f t="shared" si="4"/>
        <v>-130.14244999999994</v>
      </c>
    </row>
    <row r="35" spans="1:39" ht="15">
      <c r="A35" s="16"/>
      <c r="B35" s="11">
        <v>56819</v>
      </c>
      <c r="C35" s="11">
        <v>56825</v>
      </c>
      <c r="D35" s="11" t="s">
        <v>55</v>
      </c>
      <c r="E35" s="11" t="s">
        <v>52</v>
      </c>
      <c r="F35" s="11" t="s">
        <v>20</v>
      </c>
      <c r="G35" s="16" t="str">
        <f t="shared" si="5"/>
        <v>56819-56825</v>
      </c>
      <c r="H35" s="16" t="str">
        <f t="shared" si="0"/>
        <v>BP0U-BJNM</v>
      </c>
      <c r="I35" s="19">
        <v>-2.25</v>
      </c>
      <c r="J35" s="17">
        <v>0.1</v>
      </c>
      <c r="K35" s="19">
        <v>-4.41</v>
      </c>
      <c r="L35" s="17">
        <v>0.1</v>
      </c>
      <c r="M35" s="16"/>
      <c r="N35" s="16" t="str">
        <f t="shared" si="6"/>
        <v>BP0U-BJNM</v>
      </c>
      <c r="O35" s="16" t="str">
        <f t="shared" si="7"/>
        <v>56819-56825</v>
      </c>
      <c r="P35" s="3">
        <v>163.6</v>
      </c>
      <c r="Q35" s="3">
        <v>315.3</v>
      </c>
      <c r="R35" s="3"/>
      <c r="S35" s="29">
        <f t="shared" si="8"/>
        <v>-2.25</v>
      </c>
      <c r="T35" s="29">
        <f t="shared" si="9"/>
        <v>-153.95000000000002</v>
      </c>
      <c r="U35" s="29">
        <f t="shared" si="10"/>
        <v>-4.41</v>
      </c>
      <c r="V35" s="29">
        <f t="shared" si="11"/>
        <v>-156.11</v>
      </c>
      <c r="W35" s="16"/>
      <c r="X35" s="16" t="str">
        <f>TEXT(E35,"0000")&amp;"-"&amp;TEXT(E$67,"0000")&amp;" via "&amp;TEXT(D$79,"0000")</f>
        <v>BJNM-BP0R via BP0U</v>
      </c>
      <c r="Y35" s="17">
        <f t="shared" si="12"/>
        <v>2014.4493150684932</v>
      </c>
      <c r="Z35" s="9">
        <v>125</v>
      </c>
      <c r="AA35" s="9">
        <v>133.4</v>
      </c>
      <c r="AB35" s="9"/>
      <c r="AC35" s="29">
        <f>T$79-T35</f>
        <v>-156.94999999999996</v>
      </c>
      <c r="AD35" s="29">
        <f t="shared" si="13"/>
        <v>-148.54999999999993</v>
      </c>
      <c r="AE35" s="29">
        <f>V$79-V35</f>
        <v>-151.46999999999997</v>
      </c>
      <c r="AF35" s="29">
        <f t="shared" si="14"/>
        <v>-143.06999999999996</v>
      </c>
      <c r="AH35" t="str">
        <f>TEXT(E35,"0000")&amp;" wrt "&amp;TEXT(E$67,"0000")&amp;" via "&amp;TEXT(D$79,"0000")</f>
        <v>BJNM wrt BP0R via BP0U</v>
      </c>
      <c r="AI35" s="1">
        <f t="shared" si="1"/>
        <v>2014.4493150684932</v>
      </c>
      <c r="AJ35" s="21">
        <f t="shared" si="2"/>
        <v>72.95000000000007</v>
      </c>
      <c r="AK35" s="21">
        <f t="shared" si="3"/>
        <v>81.43000000000004</v>
      </c>
      <c r="AL35" s="21"/>
      <c r="AM35" s="21">
        <f t="shared" si="4"/>
        <v>-130.45159999999987</v>
      </c>
    </row>
    <row r="36" spans="1:39" ht="15">
      <c r="A36" s="16"/>
      <c r="B36" s="11"/>
      <c r="C36" s="11"/>
      <c r="D36" s="11"/>
      <c r="E36" s="11"/>
      <c r="F36" s="11"/>
      <c r="G36" s="16"/>
      <c r="H36" s="16"/>
      <c r="I36" s="19"/>
      <c r="J36" s="17"/>
      <c r="K36" s="19"/>
      <c r="L36" s="17"/>
      <c r="M36" s="16"/>
      <c r="N36" s="16"/>
      <c r="O36" s="16"/>
      <c r="P36" s="3"/>
      <c r="Q36" s="3"/>
      <c r="R36" s="3"/>
      <c r="S36" s="29"/>
      <c r="T36" s="29"/>
      <c r="U36" s="29"/>
      <c r="V36" s="29"/>
      <c r="W36" s="16"/>
      <c r="X36" s="16"/>
      <c r="Y36" s="17"/>
      <c r="Z36" s="9"/>
      <c r="AA36" s="9"/>
      <c r="AB36" s="9"/>
      <c r="AC36" s="29"/>
      <c r="AD36" s="29"/>
      <c r="AE36" s="29"/>
      <c r="AF36" s="29"/>
      <c r="AI36" s="1"/>
      <c r="AJ36" s="21"/>
      <c r="AK36" s="21"/>
      <c r="AL36" s="21"/>
      <c r="AM36" s="21"/>
    </row>
    <row r="37" spans="1:39" ht="15">
      <c r="A37" s="16"/>
      <c r="B37" s="11">
        <v>56877</v>
      </c>
      <c r="C37" s="11">
        <v>56885</v>
      </c>
      <c r="D37" s="11" t="s">
        <v>54</v>
      </c>
      <c r="E37" s="11" t="s">
        <v>45</v>
      </c>
      <c r="F37" s="11" t="s">
        <v>16</v>
      </c>
      <c r="G37" s="16" t="str">
        <f>TEXT(B37,"00000")&amp;"-"&amp;TEXT(C37,"00000")</f>
        <v>56877-56885</v>
      </c>
      <c r="H37" s="16" t="str">
        <f t="shared" si="0"/>
        <v>BP1C-PTBB</v>
      </c>
      <c r="I37" s="19">
        <v>-526.42</v>
      </c>
      <c r="J37" s="17">
        <v>0.1</v>
      </c>
      <c r="K37" s="19">
        <v>-537.28</v>
      </c>
      <c r="L37" s="17">
        <v>0.1</v>
      </c>
      <c r="M37" s="16"/>
      <c r="N37" s="16" t="str">
        <f>H37</f>
        <v>BP1C-PTBB</v>
      </c>
      <c r="O37" s="16" t="str">
        <f>TEXT(B37,"00000")&amp;"-"&amp;TEXT(C37,"00000")</f>
        <v>56877-56885</v>
      </c>
      <c r="P37" s="3">
        <v>282.5</v>
      </c>
      <c r="Q37" s="3">
        <v>75.3</v>
      </c>
      <c r="R37" s="3" t="s">
        <v>25</v>
      </c>
      <c r="S37" s="29">
        <f>I37</f>
        <v>-526.42</v>
      </c>
      <c r="T37" s="29">
        <f>S37+P37-Q37</f>
        <v>-319.21999999999997</v>
      </c>
      <c r="U37" s="29">
        <f>K37</f>
        <v>-537.28</v>
      </c>
      <c r="V37" s="29">
        <f>U37+P37-Q37</f>
        <v>-330.08</v>
      </c>
      <c r="W37" s="16"/>
      <c r="X37" s="16" t="str">
        <f>TEXT(E37,"0000")&amp;"-"&amp;TEXT(E$67,"0000")&amp;" via "&amp;TEXT(D$67,"0000")</f>
        <v>PTBB-BP0R via BP1C</v>
      </c>
      <c r="Y37" s="17">
        <f>2014+(B37+C37-2*56658)/730</f>
        <v>2014.6109589041096</v>
      </c>
      <c r="Z37" s="9">
        <v>301.7</v>
      </c>
      <c r="AA37" s="9">
        <v>133.4</v>
      </c>
      <c r="AB37" s="9"/>
      <c r="AC37" s="29">
        <f>T$67-T37</f>
        <v>252.32999999999998</v>
      </c>
      <c r="AD37" s="29">
        <f>AC37-Z37+AA37</f>
        <v>84.03</v>
      </c>
      <c r="AE37" s="29">
        <f>V$67-V37</f>
        <v>265.34</v>
      </c>
      <c r="AF37" s="29">
        <f>AE37-Z37+AA37</f>
        <v>97.03999999999999</v>
      </c>
      <c r="AH37" t="str">
        <f>TEXT(E37,"0000")&amp;" wrt "&amp;TEXT(E$67,"0000")&amp;" via "&amp;TEXT(D$67,"0000")</f>
        <v>PTBB wrt BP0R via BP1C</v>
      </c>
      <c r="AI37" s="1">
        <f>Y37</f>
        <v>2014.6109589041096</v>
      </c>
      <c r="AJ37" s="21">
        <f t="shared" si="2"/>
        <v>305.53</v>
      </c>
      <c r="AK37" s="21">
        <f t="shared" si="3"/>
        <v>321.53999999999996</v>
      </c>
      <c r="AL37" s="21"/>
      <c r="AM37" s="21">
        <f t="shared" si="4"/>
        <v>507.1945499999999</v>
      </c>
    </row>
    <row r="38" spans="1:39" ht="15">
      <c r="A38" s="16"/>
      <c r="B38" s="11">
        <v>56877</v>
      </c>
      <c r="C38" s="11">
        <v>56885</v>
      </c>
      <c r="D38" s="11" t="s">
        <v>55</v>
      </c>
      <c r="E38" s="11" t="s">
        <v>45</v>
      </c>
      <c r="F38" s="11" t="s">
        <v>16</v>
      </c>
      <c r="G38" s="16" t="str">
        <f>TEXT(B38,"00000")&amp;"-"&amp;TEXT(C38,"00000")</f>
        <v>56877-56885</v>
      </c>
      <c r="H38" s="16" t="str">
        <f t="shared" si="0"/>
        <v>BP0U-PTBB</v>
      </c>
      <c r="I38" s="19">
        <v>-585.51</v>
      </c>
      <c r="J38" s="17">
        <v>0.1</v>
      </c>
      <c r="K38" s="19">
        <v>-595.15</v>
      </c>
      <c r="L38" s="17">
        <v>0.1</v>
      </c>
      <c r="M38" s="16"/>
      <c r="N38" s="16" t="str">
        <f>H38</f>
        <v>BP0U-PTBB</v>
      </c>
      <c r="O38" s="16" t="str">
        <f>TEXT(B38,"00000")&amp;"-"&amp;TEXT(C38,"00000")</f>
        <v>56877-56885</v>
      </c>
      <c r="P38" s="3">
        <v>98.2</v>
      </c>
      <c r="Q38" s="3">
        <v>75.3</v>
      </c>
      <c r="R38" s="3" t="s">
        <v>25</v>
      </c>
      <c r="S38" s="29">
        <f>I38</f>
        <v>-585.51</v>
      </c>
      <c r="T38" s="29">
        <f>S38+P38-Q38</f>
        <v>-562.61</v>
      </c>
      <c r="U38" s="29">
        <f>K38</f>
        <v>-595.15</v>
      </c>
      <c r="V38" s="29">
        <f>U38+P38-Q38</f>
        <v>-572.25</v>
      </c>
      <c r="W38" s="16"/>
      <c r="X38" s="16" t="str">
        <f>TEXT(E38,"0000")&amp;"-"&amp;TEXT(E$67,"0000")&amp;" via "&amp;TEXT(D$79,"0000")</f>
        <v>PTBB-BP0R via BP0U</v>
      </c>
      <c r="Y38" s="17">
        <f>2014+(B38+C38-2*56658)/730</f>
        <v>2014.6109589041096</v>
      </c>
      <c r="Z38" s="9">
        <v>301.7</v>
      </c>
      <c r="AA38" s="9">
        <v>133.4</v>
      </c>
      <c r="AB38" s="9"/>
      <c r="AC38" s="29">
        <f>T$79-T38</f>
        <v>251.71000000000004</v>
      </c>
      <c r="AD38" s="29">
        <f>AC38-Z38+AA38</f>
        <v>83.41000000000005</v>
      </c>
      <c r="AE38" s="29">
        <f>V$79-V38</f>
        <v>264.67</v>
      </c>
      <c r="AF38" s="29">
        <f>AE38-Z38+AA38</f>
        <v>96.37000000000003</v>
      </c>
      <c r="AH38" t="str">
        <f>TEXT(E38,"0000")&amp;" wrt "&amp;TEXT(E$67,"0000")&amp;" via "&amp;TEXT(D$79,"0000")</f>
        <v>PTBB wrt BP0R via BP0U</v>
      </c>
      <c r="AI38" s="1">
        <f>Y38</f>
        <v>2014.6109589041096</v>
      </c>
      <c r="AJ38" s="21">
        <f t="shared" si="2"/>
        <v>304.9100000000001</v>
      </c>
      <c r="AK38" s="21">
        <f t="shared" si="3"/>
        <v>320.87</v>
      </c>
      <c r="AL38" s="21"/>
      <c r="AM38" s="21">
        <f t="shared" si="4"/>
        <v>506.65180000000026</v>
      </c>
    </row>
    <row r="39" spans="1:39" ht="15">
      <c r="A39" s="16"/>
      <c r="B39" s="11">
        <v>56877</v>
      </c>
      <c r="C39" s="11">
        <v>56885</v>
      </c>
      <c r="D39" s="11" t="s">
        <v>54</v>
      </c>
      <c r="E39" s="11" t="s">
        <v>84</v>
      </c>
      <c r="F39" s="11" t="s">
        <v>16</v>
      </c>
      <c r="G39" s="16" t="str">
        <f>TEXT(B39,"00000")&amp;"-"&amp;TEXT(C39,"00000")</f>
        <v>56877-56885</v>
      </c>
      <c r="H39" s="16" t="str">
        <f>TEXT(D39,"0000")&amp;"-"&amp;TEXT(E39,"0000")</f>
        <v>BP1C-PTBG</v>
      </c>
      <c r="I39" s="19">
        <v>-500.71</v>
      </c>
      <c r="J39" s="17">
        <v>0.1</v>
      </c>
      <c r="K39" s="19">
        <v>-518.69</v>
      </c>
      <c r="L39" s="17">
        <v>0.1</v>
      </c>
      <c r="M39" s="16"/>
      <c r="N39" s="16" t="str">
        <f>H39</f>
        <v>BP1C-PTBG</v>
      </c>
      <c r="O39" s="16" t="str">
        <f>TEXT(B39,"00000")&amp;"-"&amp;TEXT(C39,"00000")</f>
        <v>56877-56885</v>
      </c>
      <c r="P39" s="3">
        <v>282.5</v>
      </c>
      <c r="Q39" s="3">
        <v>48.2</v>
      </c>
      <c r="R39" s="3"/>
      <c r="S39" s="29">
        <f>I39</f>
        <v>-500.71</v>
      </c>
      <c r="T39" s="29">
        <f>S39+P39-Q39</f>
        <v>-266.40999999999997</v>
      </c>
      <c r="U39" s="29">
        <f>K39</f>
        <v>-518.69</v>
      </c>
      <c r="V39" s="29">
        <f>U39+P39-Q39</f>
        <v>-284.39000000000004</v>
      </c>
      <c r="W39" s="16"/>
      <c r="X39" s="16" t="str">
        <f>TEXT(E39,"0000")&amp;"-"&amp;TEXT(E$67,"0000")&amp;" via "&amp;TEXT(D$67,"0000")</f>
        <v>PTBG-BP0R via BP1C</v>
      </c>
      <c r="Y39" s="17">
        <f>2014+(B39+C39-2*56658)/730</f>
        <v>2014.6109589041096</v>
      </c>
      <c r="Z39" s="9">
        <v>251.4</v>
      </c>
      <c r="AA39" s="9">
        <v>133.4</v>
      </c>
      <c r="AB39" s="9"/>
      <c r="AC39" s="29">
        <f>T$67-T39</f>
        <v>199.51999999999998</v>
      </c>
      <c r="AD39" s="29">
        <f>AC39-Z39+AA39</f>
        <v>81.51999999999998</v>
      </c>
      <c r="AE39" s="29">
        <f>V$67-V39</f>
        <v>219.65000000000003</v>
      </c>
      <c r="AF39" s="29">
        <f>AE39-Z39+AA39</f>
        <v>101.65000000000003</v>
      </c>
      <c r="AH39" t="str">
        <f>TEXT(E39,"0000")&amp;" wrt "&amp;TEXT(E$67,"0000")&amp;" via "&amp;TEXT(D$67,"0000")</f>
        <v>PTBG wrt BP0R via BP1C</v>
      </c>
      <c r="AI39" s="1">
        <f>Y39</f>
        <v>2014.6109589041096</v>
      </c>
      <c r="AJ39" s="21">
        <f>AD39+AJ$8</f>
        <v>303.02</v>
      </c>
      <c r="AK39" s="21">
        <f>AF39+AK$8</f>
        <v>326.15000000000003</v>
      </c>
      <c r="AL39" s="21"/>
      <c r="AM39" s="21">
        <f t="shared" si="4"/>
        <v>470.48414999999994</v>
      </c>
    </row>
    <row r="40" spans="1:39" ht="15">
      <c r="A40" s="16"/>
      <c r="B40" s="11">
        <v>56877</v>
      </c>
      <c r="C40" s="11">
        <v>56885</v>
      </c>
      <c r="D40" s="11" t="s">
        <v>55</v>
      </c>
      <c r="E40" s="11" t="s">
        <v>84</v>
      </c>
      <c r="F40" s="11" t="s">
        <v>16</v>
      </c>
      <c r="G40" s="16" t="str">
        <f>TEXT(B40,"00000")&amp;"-"&amp;TEXT(C40,"00000")</f>
        <v>56877-56885</v>
      </c>
      <c r="H40" s="16" t="str">
        <f>TEXT(D40,"0000")&amp;"-"&amp;TEXT(E40,"0000")</f>
        <v>BP0U-PTBG</v>
      </c>
      <c r="I40" s="19">
        <v>-559.75</v>
      </c>
      <c r="J40" s="17">
        <v>0.1</v>
      </c>
      <c r="K40" s="19">
        <v>-576.56</v>
      </c>
      <c r="L40" s="17">
        <v>0.1</v>
      </c>
      <c r="M40" s="16"/>
      <c r="N40" s="16" t="str">
        <f>H40</f>
        <v>BP0U-PTBG</v>
      </c>
      <c r="O40" s="16" t="str">
        <f>TEXT(B40,"00000")&amp;"-"&amp;TEXT(C40,"00000")</f>
        <v>56877-56885</v>
      </c>
      <c r="P40" s="3">
        <v>98.2</v>
      </c>
      <c r="Q40" s="3">
        <v>48.2</v>
      </c>
      <c r="R40" s="3"/>
      <c r="S40" s="29">
        <f>I40</f>
        <v>-559.75</v>
      </c>
      <c r="T40" s="29">
        <f>S40+P40-Q40</f>
        <v>-509.75</v>
      </c>
      <c r="U40" s="29">
        <f>K40</f>
        <v>-576.56</v>
      </c>
      <c r="V40" s="29">
        <f>U40+P40-Q40</f>
        <v>-526.56</v>
      </c>
      <c r="W40" s="16"/>
      <c r="X40" s="16" t="str">
        <f>TEXT(E40,"0000")&amp;"-"&amp;TEXT(E$67,"0000")&amp;" via "&amp;TEXT(D$79,"0000")</f>
        <v>PTBG-BP0R via BP0U</v>
      </c>
      <c r="Y40" s="17">
        <f>2014+(B40+C40-2*56658)/730</f>
        <v>2014.6109589041096</v>
      </c>
      <c r="Z40" s="9">
        <v>251.4</v>
      </c>
      <c r="AA40" s="9">
        <v>133.4</v>
      </c>
      <c r="AB40" s="9"/>
      <c r="AC40" s="29">
        <f>T$79-T40</f>
        <v>198.85000000000002</v>
      </c>
      <c r="AD40" s="29">
        <f>AC40-Z40+AA40</f>
        <v>80.85000000000002</v>
      </c>
      <c r="AE40" s="29">
        <f>V$79-V40</f>
        <v>218.97999999999996</v>
      </c>
      <c r="AF40" s="29">
        <f>AE40-Z40+AA40</f>
        <v>100.97999999999996</v>
      </c>
      <c r="AH40" t="str">
        <f>TEXT(E40,"0000")&amp;" wrt "&amp;TEXT(E$67,"0000")&amp;" via "&amp;TEXT(D$79,"0000")</f>
        <v>PTBG wrt BP0R via BP0U</v>
      </c>
      <c r="AI40" s="1">
        <f>Y40</f>
        <v>2014.6109589041096</v>
      </c>
      <c r="AJ40" s="21">
        <f>AD40+AJ$8</f>
        <v>302.35</v>
      </c>
      <c r="AK40" s="21">
        <f>AF40+AK$8</f>
        <v>325.47999999999996</v>
      </c>
      <c r="AL40" s="21"/>
      <c r="AM40" s="21">
        <f t="shared" si="4"/>
        <v>469.8141500000002</v>
      </c>
    </row>
    <row r="41" spans="1:39" ht="15">
      <c r="A41" s="16"/>
      <c r="B41" s="11"/>
      <c r="C41" s="11"/>
      <c r="D41" s="11"/>
      <c r="E41" s="11"/>
      <c r="F41" s="11"/>
      <c r="G41" s="16"/>
      <c r="H41" s="16"/>
      <c r="I41" s="19"/>
      <c r="J41" s="17"/>
      <c r="K41" s="19"/>
      <c r="L41" s="17"/>
      <c r="M41" s="16"/>
      <c r="N41" s="16"/>
      <c r="O41" s="16"/>
      <c r="P41" s="3"/>
      <c r="Q41" s="3"/>
      <c r="R41" s="3"/>
      <c r="S41" s="29"/>
      <c r="T41" s="29"/>
      <c r="U41" s="29"/>
      <c r="V41" s="29"/>
      <c r="W41" s="16"/>
      <c r="X41" s="16"/>
      <c r="Y41" s="17"/>
      <c r="Z41" s="9"/>
      <c r="AA41" s="9"/>
      <c r="AB41" s="9"/>
      <c r="AC41" s="29"/>
      <c r="AD41" s="29"/>
      <c r="AE41" s="29"/>
      <c r="AF41" s="29"/>
      <c r="AI41" s="1"/>
      <c r="AJ41" s="21"/>
      <c r="AK41" s="21"/>
      <c r="AL41" s="21"/>
      <c r="AM41" s="21"/>
    </row>
    <row r="42" spans="1:39" ht="15">
      <c r="A42" s="16"/>
      <c r="B42" s="11">
        <v>56894</v>
      </c>
      <c r="C42" s="11">
        <v>56903</v>
      </c>
      <c r="D42" s="11" t="s">
        <v>54</v>
      </c>
      <c r="E42" s="11" t="s">
        <v>67</v>
      </c>
      <c r="F42" s="11" t="s">
        <v>68</v>
      </c>
      <c r="G42" s="16" t="str">
        <f aca="true" t="shared" si="15" ref="G42:G49">TEXT(B42,"00000")&amp;"-"&amp;TEXT(C42,"00000")</f>
        <v>56894-56903</v>
      </c>
      <c r="H42" s="16" t="str">
        <f aca="true" t="shared" si="16" ref="H42:H49">TEXT(D42,"0000")&amp;"-"&amp;TEXT(E42,"0000")</f>
        <v>BP1C-RO_4</v>
      </c>
      <c r="I42" s="19">
        <v>-218.63</v>
      </c>
      <c r="J42" s="17">
        <v>0.1</v>
      </c>
      <c r="K42" s="19">
        <v>-218.81</v>
      </c>
      <c r="L42" s="17">
        <v>0.1</v>
      </c>
      <c r="M42" s="16"/>
      <c r="N42" s="16" t="str">
        <f>H42</f>
        <v>BP1C-RO_4</v>
      </c>
      <c r="O42" s="16" t="str">
        <f>TEXT(B42,"00000")&amp;"-"&amp;TEXT(C42,"00000")</f>
        <v>56894-56903</v>
      </c>
      <c r="P42" s="3">
        <v>309.3</v>
      </c>
      <c r="Q42" s="3">
        <v>218.9</v>
      </c>
      <c r="R42" s="3"/>
      <c r="S42" s="29">
        <f>I42</f>
        <v>-218.63</v>
      </c>
      <c r="T42" s="29">
        <f>S42+P42-Q42</f>
        <v>-128.23</v>
      </c>
      <c r="U42" s="29">
        <f>K42</f>
        <v>-218.81</v>
      </c>
      <c r="V42" s="29">
        <f>U42+P42-Q42</f>
        <v>-128.41</v>
      </c>
      <c r="W42" s="16"/>
      <c r="X42" s="16" t="str">
        <f>TEXT(E42,"0000")&amp;"-"&amp;TEXT(E$67,"0000")&amp;" via "&amp;TEXT(D$67,"0000")</f>
        <v>RO_4-BP0R via BP1C</v>
      </c>
      <c r="Y42" s="17">
        <f>2014+(B42+C42-2*56658)/730</f>
        <v>2014.658904109589</v>
      </c>
      <c r="Z42" s="9">
        <v>217.5</v>
      </c>
      <c r="AA42" s="9">
        <v>133.4</v>
      </c>
      <c r="AB42" s="9"/>
      <c r="AC42" s="29">
        <f>T$67-T42</f>
        <v>61.33999999999999</v>
      </c>
      <c r="AD42" s="29">
        <f aca="true" t="shared" si="17" ref="AD42:AD49">AC42-Z42+AA42</f>
        <v>-22.76000000000002</v>
      </c>
      <c r="AE42" s="29">
        <f>V$67-V42</f>
        <v>63.67</v>
      </c>
      <c r="AF42" s="29">
        <f aca="true" t="shared" si="18" ref="AF42:AF49">AE42-Z42+AA42</f>
        <v>-20.42999999999998</v>
      </c>
      <c r="AH42" t="str">
        <f>TEXT(E42,"0000")&amp;" wrt "&amp;TEXT(E$67,"0000")&amp;" via "&amp;TEXT(D$67,"0000")</f>
        <v>RO_4 wrt BP0R via BP1C</v>
      </c>
      <c r="AI42" s="1">
        <f aca="true" t="shared" si="19" ref="AI42:AI49">Y42</f>
        <v>2014.658904109589</v>
      </c>
      <c r="AJ42" s="21">
        <f t="shared" si="2"/>
        <v>198.73999999999998</v>
      </c>
      <c r="AK42" s="21">
        <f t="shared" si="3"/>
        <v>204.07000000000002</v>
      </c>
      <c r="AL42" s="21"/>
      <c r="AM42" s="21">
        <f t="shared" si="4"/>
        <v>189.1051499999999</v>
      </c>
    </row>
    <row r="43" spans="1:39" ht="15">
      <c r="A43" s="16"/>
      <c r="B43" s="11">
        <v>56894</v>
      </c>
      <c r="C43" s="11">
        <v>56903</v>
      </c>
      <c r="D43" s="11" t="s">
        <v>55</v>
      </c>
      <c r="E43" s="11" t="s">
        <v>67</v>
      </c>
      <c r="F43" s="11" t="s">
        <v>68</v>
      </c>
      <c r="G43" s="16" t="str">
        <f t="shared" si="15"/>
        <v>56894-56903</v>
      </c>
      <c r="H43" s="16" t="str">
        <f t="shared" si="16"/>
        <v>BP0U-RO_4</v>
      </c>
      <c r="I43" s="19">
        <v>-278.93</v>
      </c>
      <c r="J43" s="17">
        <v>0.1</v>
      </c>
      <c r="K43" s="19">
        <v>-277.66</v>
      </c>
      <c r="L43" s="17">
        <v>0.1</v>
      </c>
      <c r="M43" s="16"/>
      <c r="N43" s="16" t="str">
        <f aca="true" t="shared" si="20" ref="N43:N49">H43</f>
        <v>BP0U-RO_4</v>
      </c>
      <c r="O43" s="16" t="str">
        <f aca="true" t="shared" si="21" ref="O43:O49">TEXT(B43,"00000")&amp;"-"&amp;TEXT(C43,"00000")</f>
        <v>56894-56903</v>
      </c>
      <c r="P43" s="3">
        <v>125.7</v>
      </c>
      <c r="Q43" s="3">
        <v>218.9</v>
      </c>
      <c r="R43" s="3"/>
      <c r="S43" s="29">
        <f aca="true" t="shared" si="22" ref="S43:S49">I43</f>
        <v>-278.93</v>
      </c>
      <c r="T43" s="29">
        <f aca="true" t="shared" si="23" ref="T43:T49">S43+P43-Q43</f>
        <v>-372.13</v>
      </c>
      <c r="U43" s="29">
        <f aca="true" t="shared" si="24" ref="U43:U49">K43</f>
        <v>-277.66</v>
      </c>
      <c r="V43" s="29">
        <f aca="true" t="shared" si="25" ref="V43:V49">U43+P43-Q43</f>
        <v>-370.86</v>
      </c>
      <c r="W43" s="16"/>
      <c r="X43" s="16" t="str">
        <f>TEXT(E43,"0000")&amp;"-"&amp;TEXT(E$67,"0000")&amp;" via "&amp;TEXT(D$79,"0000")</f>
        <v>RO_4-BP0R via BP0U</v>
      </c>
      <c r="Y43" s="17">
        <f aca="true" t="shared" si="26" ref="Y43:Y49">2014+(B43+C43-2*56658)/730</f>
        <v>2014.658904109589</v>
      </c>
      <c r="Z43" s="9">
        <v>217.5</v>
      </c>
      <c r="AA43" s="9">
        <v>133.4</v>
      </c>
      <c r="AB43" s="9"/>
      <c r="AC43" s="29">
        <f>T$79-T43</f>
        <v>61.23000000000002</v>
      </c>
      <c r="AD43" s="29">
        <f t="shared" si="17"/>
        <v>-22.869999999999976</v>
      </c>
      <c r="AE43" s="29">
        <f>V$79-V43</f>
        <v>63.28000000000003</v>
      </c>
      <c r="AF43" s="29">
        <f t="shared" si="18"/>
        <v>-20.819999999999965</v>
      </c>
      <c r="AH43" t="str">
        <f>TEXT(E43,"0000")&amp;" wrt "&amp;TEXT(E$67,"0000")&amp;" via "&amp;TEXT(D$79,"0000")</f>
        <v>RO_4 wrt BP0R via BP0U</v>
      </c>
      <c r="AI43" s="1">
        <f t="shared" si="19"/>
        <v>2014.658904109589</v>
      </c>
      <c r="AJ43" s="21">
        <f t="shared" si="2"/>
        <v>198.63000000000002</v>
      </c>
      <c r="AK43" s="21">
        <f t="shared" si="3"/>
        <v>203.68000000000004</v>
      </c>
      <c r="AL43" s="21"/>
      <c r="AM43" s="21">
        <f t="shared" si="4"/>
        <v>189.42775000000003</v>
      </c>
    </row>
    <row r="44" spans="1:39" ht="15">
      <c r="A44" s="16"/>
      <c r="B44" s="11">
        <v>56894</v>
      </c>
      <c r="C44" s="11">
        <v>56903</v>
      </c>
      <c r="D44" s="11" t="s">
        <v>54</v>
      </c>
      <c r="E44" s="11" t="s">
        <v>71</v>
      </c>
      <c r="F44" s="11" t="s">
        <v>68</v>
      </c>
      <c r="G44" s="16" t="str">
        <f t="shared" si="15"/>
        <v>56894-56903</v>
      </c>
      <c r="H44" s="16" t="str">
        <f t="shared" si="16"/>
        <v>BP1C-RO_5</v>
      </c>
      <c r="I44" s="19">
        <v>-22.26</v>
      </c>
      <c r="J44" s="17">
        <v>0.1</v>
      </c>
      <c r="K44" s="19">
        <v>-15.49</v>
      </c>
      <c r="L44" s="17">
        <v>0.2</v>
      </c>
      <c r="M44" s="16"/>
      <c r="N44" s="16" t="str">
        <f t="shared" si="20"/>
        <v>BP1C-RO_5</v>
      </c>
      <c r="O44" s="16" t="str">
        <f t="shared" si="21"/>
        <v>56894-56903</v>
      </c>
      <c r="P44" s="3">
        <v>309.3</v>
      </c>
      <c r="Q44" s="3">
        <v>0.3</v>
      </c>
      <c r="R44" s="3" t="s">
        <v>27</v>
      </c>
      <c r="S44" s="29">
        <f t="shared" si="22"/>
        <v>-22.26</v>
      </c>
      <c r="T44" s="29">
        <f t="shared" si="23"/>
        <v>286.74</v>
      </c>
      <c r="U44" s="29">
        <f t="shared" si="24"/>
        <v>-15.49</v>
      </c>
      <c r="V44" s="29">
        <f t="shared" si="25"/>
        <v>293.51</v>
      </c>
      <c r="W44" s="16"/>
      <c r="X44" s="16" t="str">
        <f>TEXT(E44,"0000")&amp;"-"&amp;TEXT(E$67,"0000")&amp;" via "&amp;TEXT(D$67,"0000")</f>
        <v>RO_5-BP0R via BP1C</v>
      </c>
      <c r="Y44" s="17">
        <f t="shared" si="26"/>
        <v>2014.658904109589</v>
      </c>
      <c r="Z44" s="9">
        <v>0</v>
      </c>
      <c r="AA44" s="9">
        <v>133.4</v>
      </c>
      <c r="AB44" s="9" t="s">
        <v>25</v>
      </c>
      <c r="AC44" s="29">
        <f>T$67-T44</f>
        <v>-353.63</v>
      </c>
      <c r="AD44" s="29">
        <f t="shared" si="17"/>
        <v>-220.23</v>
      </c>
      <c r="AE44" s="29">
        <f>V$67-V44</f>
        <v>-358.25</v>
      </c>
      <c r="AF44" s="29">
        <f t="shared" si="18"/>
        <v>-224.85</v>
      </c>
      <c r="AH44" t="str">
        <f>TEXT(E44,"0000")&amp;" wrt "&amp;TEXT(E$67,"0000")&amp;" via "&amp;TEXT(D$67,"0000")</f>
        <v>RO_5 wrt BP0R via BP1C</v>
      </c>
      <c r="AI44" s="1">
        <f t="shared" si="19"/>
        <v>2014.658904109589</v>
      </c>
      <c r="AJ44" s="21">
        <f t="shared" si="2"/>
        <v>1.2700000000000102</v>
      </c>
      <c r="AK44" s="21">
        <f t="shared" si="3"/>
        <v>-0.3499999999999943</v>
      </c>
      <c r="AL44" s="21"/>
      <c r="AM44" s="21">
        <f t="shared" si="4"/>
        <v>3.4729000000000174</v>
      </c>
    </row>
    <row r="45" spans="1:39" ht="15">
      <c r="A45" s="16"/>
      <c r="B45" s="11">
        <v>56894</v>
      </c>
      <c r="C45" s="11">
        <v>56903</v>
      </c>
      <c r="D45" s="11" t="s">
        <v>55</v>
      </c>
      <c r="E45" s="11" t="s">
        <v>71</v>
      </c>
      <c r="F45" s="11" t="s">
        <v>68</v>
      </c>
      <c r="G45" s="16" t="str">
        <f t="shared" si="15"/>
        <v>56894-56903</v>
      </c>
      <c r="H45" s="16" t="str">
        <f t="shared" si="16"/>
        <v>BP0U-RO_5</v>
      </c>
      <c r="I45" s="19">
        <v>-82.54</v>
      </c>
      <c r="J45" s="17">
        <v>0.1</v>
      </c>
      <c r="K45" s="19">
        <v>-74.39</v>
      </c>
      <c r="L45" s="17">
        <v>0.1</v>
      </c>
      <c r="M45" s="16"/>
      <c r="N45" s="16" t="str">
        <f t="shared" si="20"/>
        <v>BP0U-RO_5</v>
      </c>
      <c r="O45" s="16" t="str">
        <f t="shared" si="21"/>
        <v>56894-56903</v>
      </c>
      <c r="P45" s="3">
        <v>125.7</v>
      </c>
      <c r="Q45" s="3">
        <v>0.3</v>
      </c>
      <c r="R45" s="3" t="s">
        <v>27</v>
      </c>
      <c r="S45" s="29">
        <f t="shared" si="22"/>
        <v>-82.54</v>
      </c>
      <c r="T45" s="29">
        <f t="shared" si="23"/>
        <v>42.86</v>
      </c>
      <c r="U45" s="29">
        <f t="shared" si="24"/>
        <v>-74.39</v>
      </c>
      <c r="V45" s="29">
        <f t="shared" si="25"/>
        <v>51.010000000000005</v>
      </c>
      <c r="W45" s="16"/>
      <c r="X45" s="16" t="str">
        <f>TEXT(E45,"0000")&amp;"-"&amp;TEXT(E$67,"0000")&amp;" via "&amp;TEXT(D$79,"0000")</f>
        <v>RO_5-BP0R via BP0U</v>
      </c>
      <c r="Y45" s="17">
        <f t="shared" si="26"/>
        <v>2014.658904109589</v>
      </c>
      <c r="Z45" s="9">
        <v>0</v>
      </c>
      <c r="AA45" s="9">
        <v>133.4</v>
      </c>
      <c r="AB45" s="9" t="s">
        <v>25</v>
      </c>
      <c r="AC45" s="29">
        <f>T$79-T45</f>
        <v>-353.76</v>
      </c>
      <c r="AD45" s="29">
        <f t="shared" si="17"/>
        <v>-220.35999999999999</v>
      </c>
      <c r="AE45" s="29">
        <f>V$79-V45</f>
        <v>-358.59</v>
      </c>
      <c r="AF45" s="29">
        <f t="shared" si="18"/>
        <v>-225.18999999999997</v>
      </c>
      <c r="AH45" t="str">
        <f>TEXT(E45,"0000")&amp;" wrt "&amp;TEXT(E$67,"0000")&amp;" via "&amp;TEXT(D$79,"0000")</f>
        <v>RO_5 wrt BP0R via BP0U</v>
      </c>
      <c r="AI45" s="1">
        <f t="shared" si="19"/>
        <v>2014.658904109589</v>
      </c>
      <c r="AJ45" s="21">
        <f t="shared" si="2"/>
        <v>1.1400000000000148</v>
      </c>
      <c r="AK45" s="21">
        <f t="shared" si="3"/>
        <v>-0.6899999999999693</v>
      </c>
      <c r="AL45" s="21"/>
      <c r="AM45" s="21">
        <f t="shared" si="4"/>
        <v>3.66734999999999</v>
      </c>
    </row>
    <row r="46" spans="1:39" ht="15">
      <c r="A46" s="16"/>
      <c r="B46" s="11">
        <v>56894</v>
      </c>
      <c r="C46" s="11">
        <v>56903</v>
      </c>
      <c r="D46" s="11" t="s">
        <v>54</v>
      </c>
      <c r="E46" s="11" t="s">
        <v>70</v>
      </c>
      <c r="F46" s="11" t="s">
        <v>68</v>
      </c>
      <c r="G46" s="16" t="str">
        <f t="shared" si="15"/>
        <v>56894-56903</v>
      </c>
      <c r="H46" s="16" t="str">
        <f t="shared" si="16"/>
        <v>BP1C-RO_6</v>
      </c>
      <c r="I46" s="19">
        <v>76.37</v>
      </c>
      <c r="J46" s="17">
        <v>0.1</v>
      </c>
      <c r="K46" s="19">
        <v>83.41</v>
      </c>
      <c r="L46" s="17">
        <v>0.1</v>
      </c>
      <c r="M46" s="16"/>
      <c r="N46" s="16" t="str">
        <f t="shared" si="20"/>
        <v>BP1C-RO_6</v>
      </c>
      <c r="O46" s="16" t="str">
        <f t="shared" si="21"/>
        <v>56894-56903</v>
      </c>
      <c r="P46" s="3">
        <v>309.3</v>
      </c>
      <c r="Q46" s="3">
        <v>218.3</v>
      </c>
      <c r="R46" s="3"/>
      <c r="S46" s="29">
        <f t="shared" si="22"/>
        <v>76.37</v>
      </c>
      <c r="T46" s="29">
        <f t="shared" si="23"/>
        <v>167.37</v>
      </c>
      <c r="U46" s="29">
        <f t="shared" si="24"/>
        <v>83.41</v>
      </c>
      <c r="V46" s="29">
        <f t="shared" si="25"/>
        <v>174.41000000000003</v>
      </c>
      <c r="W46" s="16"/>
      <c r="X46" s="16" t="str">
        <f>TEXT(E46,"0000")&amp;"-"&amp;TEXT(E$67,"0000")&amp;" via "&amp;TEXT(D$67,"0000")</f>
        <v>RO_6-BP0R via BP1C</v>
      </c>
      <c r="Y46" s="17">
        <f t="shared" si="26"/>
        <v>2014.658904109589</v>
      </c>
      <c r="Z46" s="9">
        <v>66.7</v>
      </c>
      <c r="AA46" s="9">
        <v>133.4</v>
      </c>
      <c r="AB46" s="9"/>
      <c r="AC46" s="29">
        <f>T$67-T46</f>
        <v>-234.26</v>
      </c>
      <c r="AD46" s="29">
        <f t="shared" si="17"/>
        <v>-167.55999999999997</v>
      </c>
      <c r="AE46" s="29">
        <f>V$67-V46</f>
        <v>-239.15000000000003</v>
      </c>
      <c r="AF46" s="29">
        <f t="shared" si="18"/>
        <v>-172.45000000000002</v>
      </c>
      <c r="AH46" t="str">
        <f>TEXT(E46,"0000")&amp;" wrt "&amp;TEXT(E$67,"0000")&amp;" via "&amp;TEXT(D$67,"0000")</f>
        <v>RO_6 wrt BP0R via BP1C</v>
      </c>
      <c r="AI46" s="1">
        <f t="shared" si="19"/>
        <v>2014.658904109589</v>
      </c>
      <c r="AJ46" s="21">
        <f t="shared" si="2"/>
        <v>53.940000000000026</v>
      </c>
      <c r="AK46" s="21">
        <f t="shared" si="3"/>
        <v>52.04999999999998</v>
      </c>
      <c r="AL46" s="21"/>
      <c r="AM46" s="21">
        <f t="shared" si="4"/>
        <v>-94.73994999999992</v>
      </c>
    </row>
    <row r="47" spans="1:39" ht="15">
      <c r="A47" s="16"/>
      <c r="B47" s="11">
        <v>56894</v>
      </c>
      <c r="C47" s="11">
        <v>56903</v>
      </c>
      <c r="D47" s="11" t="s">
        <v>55</v>
      </c>
      <c r="E47" s="11" t="s">
        <v>70</v>
      </c>
      <c r="F47" s="11" t="s">
        <v>68</v>
      </c>
      <c r="G47" s="16" t="str">
        <f t="shared" si="15"/>
        <v>56894-56903</v>
      </c>
      <c r="H47" s="16" t="str">
        <f t="shared" si="16"/>
        <v>BP0U-RO_6</v>
      </c>
      <c r="I47" s="19">
        <v>16.14</v>
      </c>
      <c r="J47" s="17">
        <v>0.1</v>
      </c>
      <c r="K47" s="19">
        <v>24.54</v>
      </c>
      <c r="L47" s="17">
        <v>0.1</v>
      </c>
      <c r="M47" s="16"/>
      <c r="N47" s="16" t="str">
        <f t="shared" si="20"/>
        <v>BP0U-RO_6</v>
      </c>
      <c r="O47" s="16" t="str">
        <f t="shared" si="21"/>
        <v>56894-56903</v>
      </c>
      <c r="P47" s="3">
        <v>125.7</v>
      </c>
      <c r="Q47" s="3">
        <v>218.3</v>
      </c>
      <c r="R47" s="3"/>
      <c r="S47" s="29">
        <f t="shared" si="22"/>
        <v>16.14</v>
      </c>
      <c r="T47" s="29">
        <f t="shared" si="23"/>
        <v>-76.46000000000001</v>
      </c>
      <c r="U47" s="29">
        <f t="shared" si="24"/>
        <v>24.54</v>
      </c>
      <c r="V47" s="29">
        <f t="shared" si="25"/>
        <v>-68.06</v>
      </c>
      <c r="W47" s="16"/>
      <c r="X47" s="16" t="str">
        <f>TEXT(E47,"0000")&amp;"-"&amp;TEXT(E$67,"0000")&amp;" via "&amp;TEXT(D$79,"0000")</f>
        <v>RO_6-BP0R via BP0U</v>
      </c>
      <c r="Y47" s="17">
        <f t="shared" si="26"/>
        <v>2014.658904109589</v>
      </c>
      <c r="Z47" s="9">
        <v>66.7</v>
      </c>
      <c r="AA47" s="9">
        <v>133.4</v>
      </c>
      <c r="AB47" s="9"/>
      <c r="AC47" s="29">
        <f>T$79-T47</f>
        <v>-234.43999999999997</v>
      </c>
      <c r="AD47" s="29">
        <f t="shared" si="17"/>
        <v>-167.73999999999998</v>
      </c>
      <c r="AE47" s="29">
        <f>V$79-V47</f>
        <v>-239.51999999999998</v>
      </c>
      <c r="AF47" s="29">
        <f t="shared" si="18"/>
        <v>-172.81999999999996</v>
      </c>
      <c r="AH47" t="str">
        <f>TEXT(E47,"0000")&amp;" wrt "&amp;TEXT(E$67,"0000")&amp;" via "&amp;TEXT(D$79,"0000")</f>
        <v>RO_6 wrt BP0R via BP0U</v>
      </c>
      <c r="AI47" s="1">
        <f t="shared" si="19"/>
        <v>2014.658904109589</v>
      </c>
      <c r="AJ47" s="21">
        <f t="shared" si="2"/>
        <v>53.76000000000002</v>
      </c>
      <c r="AK47" s="21">
        <f t="shared" si="3"/>
        <v>51.680000000000035</v>
      </c>
      <c r="AL47" s="21"/>
      <c r="AM47" s="21">
        <f t="shared" si="4"/>
        <v>-94.6264</v>
      </c>
    </row>
    <row r="48" spans="1:39" ht="15">
      <c r="A48" s="16"/>
      <c r="B48" s="11">
        <v>56894</v>
      </c>
      <c r="C48" s="11">
        <v>56903</v>
      </c>
      <c r="D48" s="11" t="s">
        <v>54</v>
      </c>
      <c r="E48" s="11" t="s">
        <v>69</v>
      </c>
      <c r="F48" s="11" t="s">
        <v>68</v>
      </c>
      <c r="G48" s="16" t="str">
        <f t="shared" si="15"/>
        <v>56894-56903</v>
      </c>
      <c r="H48" s="16" t="str">
        <f t="shared" si="16"/>
        <v>BP1C-RO_7</v>
      </c>
      <c r="I48" s="19">
        <v>13.6</v>
      </c>
      <c r="J48" s="17">
        <v>0.1</v>
      </c>
      <c r="K48" s="19">
        <v>20.04</v>
      </c>
      <c r="L48" s="17">
        <v>0.1</v>
      </c>
      <c r="M48" s="16"/>
      <c r="N48" s="16" t="str">
        <f t="shared" si="20"/>
        <v>BP1C-RO_7</v>
      </c>
      <c r="O48" s="16" t="str">
        <f t="shared" si="21"/>
        <v>56894-56903</v>
      </c>
      <c r="P48" s="3">
        <v>309.3</v>
      </c>
      <c r="Q48" s="3">
        <v>171.5</v>
      </c>
      <c r="R48" s="3"/>
      <c r="S48" s="29">
        <f t="shared" si="22"/>
        <v>13.6</v>
      </c>
      <c r="T48" s="29">
        <f t="shared" si="23"/>
        <v>151.40000000000003</v>
      </c>
      <c r="U48" s="29">
        <f t="shared" si="24"/>
        <v>20.04</v>
      </c>
      <c r="V48" s="29">
        <f t="shared" si="25"/>
        <v>157.84000000000003</v>
      </c>
      <c r="W48" s="16"/>
      <c r="X48" s="16" t="str">
        <f>TEXT(E48,"0000")&amp;"-"&amp;TEXT(E$67,"0000")&amp;" via "&amp;TEXT(D$67,"0000")</f>
        <v>RO_7-BP0R via BP1C</v>
      </c>
      <c r="Y48" s="17">
        <f t="shared" si="26"/>
        <v>2014.658904109589</v>
      </c>
      <c r="Z48" s="9">
        <v>81.9</v>
      </c>
      <c r="AA48" s="9">
        <v>133.4</v>
      </c>
      <c r="AB48" s="9"/>
      <c r="AC48" s="29">
        <f>T$67-T48</f>
        <v>-218.29000000000002</v>
      </c>
      <c r="AD48" s="29">
        <f t="shared" si="17"/>
        <v>-166.79000000000005</v>
      </c>
      <c r="AE48" s="29">
        <f>V$67-V48</f>
        <v>-222.58000000000004</v>
      </c>
      <c r="AF48" s="29">
        <f t="shared" si="18"/>
        <v>-171.08</v>
      </c>
      <c r="AH48" t="str">
        <f>TEXT(E48,"0000")&amp;" wrt "&amp;TEXT(E$67,"0000")&amp;" via "&amp;TEXT(D$67,"0000")</f>
        <v>RO_7 wrt BP0R via BP1C</v>
      </c>
      <c r="AI48" s="1">
        <f t="shared" si="19"/>
        <v>2014.658904109589</v>
      </c>
      <c r="AJ48" s="21">
        <f t="shared" si="2"/>
        <v>54.70999999999995</v>
      </c>
      <c r="AK48" s="21">
        <f t="shared" si="3"/>
        <v>53.41999999999999</v>
      </c>
      <c r="AL48" s="21"/>
      <c r="AM48" s="21">
        <f t="shared" si="4"/>
        <v>-32.89695000000012</v>
      </c>
    </row>
    <row r="49" spans="1:39" ht="15">
      <c r="A49" s="16"/>
      <c r="B49" s="11">
        <v>56894</v>
      </c>
      <c r="C49" s="11">
        <v>56903</v>
      </c>
      <c r="D49" s="11" t="s">
        <v>55</v>
      </c>
      <c r="E49" s="11" t="s">
        <v>69</v>
      </c>
      <c r="F49" s="11" t="s">
        <v>68</v>
      </c>
      <c r="G49" s="16" t="str">
        <f t="shared" si="15"/>
        <v>56894-56903</v>
      </c>
      <c r="H49" s="16" t="str">
        <f t="shared" si="16"/>
        <v>BP0U-RO_7</v>
      </c>
      <c r="I49" s="19">
        <v>-46.61</v>
      </c>
      <c r="J49" s="17">
        <v>0.1</v>
      </c>
      <c r="K49" s="19">
        <v>-38.84</v>
      </c>
      <c r="L49" s="17">
        <v>0.1</v>
      </c>
      <c r="M49" s="16"/>
      <c r="N49" s="16" t="str">
        <f t="shared" si="20"/>
        <v>BP0U-RO_7</v>
      </c>
      <c r="O49" s="16" t="str">
        <f t="shared" si="21"/>
        <v>56894-56903</v>
      </c>
      <c r="P49" s="3">
        <v>125.7</v>
      </c>
      <c r="Q49" s="3">
        <v>171.5</v>
      </c>
      <c r="R49" s="3"/>
      <c r="S49" s="29">
        <f t="shared" si="22"/>
        <v>-46.61</v>
      </c>
      <c r="T49" s="29">
        <f t="shared" si="23"/>
        <v>-92.41</v>
      </c>
      <c r="U49" s="29">
        <f t="shared" si="24"/>
        <v>-38.84</v>
      </c>
      <c r="V49" s="29">
        <f t="shared" si="25"/>
        <v>-84.64</v>
      </c>
      <c r="W49" s="16"/>
      <c r="X49" s="16" t="str">
        <f>TEXT(E49,"0000")&amp;"-"&amp;TEXT(E$67,"0000")&amp;" via "&amp;TEXT(D$79,"0000")</f>
        <v>RO_7-BP0R via BP0U</v>
      </c>
      <c r="Y49" s="17">
        <f t="shared" si="26"/>
        <v>2014.658904109589</v>
      </c>
      <c r="Z49" s="9">
        <v>81.9</v>
      </c>
      <c r="AA49" s="9">
        <v>133.4</v>
      </c>
      <c r="AB49" s="9"/>
      <c r="AC49" s="29">
        <f>T$79-T49</f>
        <v>-218.48999999999998</v>
      </c>
      <c r="AD49" s="29">
        <f t="shared" si="17"/>
        <v>-166.98999999999998</v>
      </c>
      <c r="AE49" s="29">
        <f>V$79-V49</f>
        <v>-222.94</v>
      </c>
      <c r="AF49" s="29">
        <f t="shared" si="18"/>
        <v>-171.44000000000003</v>
      </c>
      <c r="AH49" t="str">
        <f>TEXT(E49,"0000")&amp;" wrt "&amp;TEXT(E$67,"0000")&amp;" via "&amp;TEXT(D$79,"0000")</f>
        <v>RO_7 wrt BP0R via BP0U</v>
      </c>
      <c r="AI49" s="1">
        <f t="shared" si="19"/>
        <v>2014.658904109589</v>
      </c>
      <c r="AJ49" s="21">
        <f t="shared" si="2"/>
        <v>54.51000000000002</v>
      </c>
      <c r="AK49" s="21">
        <f t="shared" si="3"/>
        <v>53.059999999999974</v>
      </c>
      <c r="AL49" s="21"/>
      <c r="AM49" s="21">
        <f t="shared" si="4"/>
        <v>-32.849749999999915</v>
      </c>
    </row>
    <row r="50" spans="1:39" ht="15">
      <c r="A50" s="16"/>
      <c r="B50" s="11"/>
      <c r="C50" s="11"/>
      <c r="D50" s="11"/>
      <c r="E50" s="11"/>
      <c r="F50" s="11"/>
      <c r="G50" s="16"/>
      <c r="H50" s="16"/>
      <c r="I50" s="19"/>
      <c r="J50" s="17"/>
      <c r="K50" s="19"/>
      <c r="L50" s="17"/>
      <c r="M50" s="16"/>
      <c r="N50" s="16"/>
      <c r="O50" s="16"/>
      <c r="P50" s="3"/>
      <c r="Q50" s="3"/>
      <c r="R50" s="2"/>
      <c r="S50" s="29"/>
      <c r="T50" s="29"/>
      <c r="U50" s="29"/>
      <c r="V50" s="29"/>
      <c r="W50" s="16"/>
      <c r="X50" s="16"/>
      <c r="Y50" s="17"/>
      <c r="Z50" s="9"/>
      <c r="AA50" s="9"/>
      <c r="AB50" s="9"/>
      <c r="AC50" s="29"/>
      <c r="AD50" s="29"/>
      <c r="AE50" s="29"/>
      <c r="AF50" s="29"/>
      <c r="AJ50" s="21"/>
      <c r="AK50" s="21"/>
      <c r="AL50" s="21"/>
      <c r="AM50" s="21"/>
    </row>
    <row r="51" spans="1:32" ht="15">
      <c r="A51" s="14"/>
      <c r="B51" s="14"/>
      <c r="C51" s="14"/>
      <c r="D51" s="14"/>
      <c r="E51" s="14"/>
      <c r="F51" s="14"/>
      <c r="G51" s="14"/>
      <c r="H51" s="14"/>
      <c r="I51" s="15"/>
      <c r="J51" s="15"/>
      <c r="K51" s="15"/>
      <c r="L51" s="15"/>
      <c r="M51" s="14"/>
      <c r="N51" s="14"/>
      <c r="O51" s="14"/>
      <c r="P51" s="15"/>
      <c r="Q51" s="15"/>
      <c r="R51" s="14"/>
      <c r="S51" s="15"/>
      <c r="T51" s="15"/>
      <c r="U51" s="15"/>
      <c r="V51" s="15"/>
      <c r="W51" s="14"/>
      <c r="X51" s="14"/>
      <c r="Y51" s="15"/>
      <c r="Z51" s="15"/>
      <c r="AA51" s="15"/>
      <c r="AB51" s="15"/>
      <c r="AC51" s="15"/>
      <c r="AD51" s="15"/>
      <c r="AE51" s="15"/>
      <c r="AF51" s="15"/>
    </row>
    <row r="52" spans="9:39" s="12" customFormat="1" ht="15">
      <c r="I52" s="13"/>
      <c r="J52" s="13"/>
      <c r="K52" s="13"/>
      <c r="L52" s="13"/>
      <c r="P52" s="13"/>
      <c r="Q52" s="13"/>
      <c r="S52" s="13"/>
      <c r="T52" s="13"/>
      <c r="U52" s="13"/>
      <c r="V52" s="13"/>
      <c r="Y52" s="13"/>
      <c r="Z52" s="13"/>
      <c r="AA52" s="13"/>
      <c r="AB52" s="13"/>
      <c r="AC52" s="13"/>
      <c r="AD52" s="13"/>
      <c r="AE52" s="13"/>
      <c r="AF52" s="13"/>
      <c r="AM52" s="13"/>
    </row>
    <row r="53" spans="1:32" ht="15">
      <c r="A53" t="s">
        <v>80</v>
      </c>
      <c r="B53" s="4"/>
      <c r="C53" s="4"/>
      <c r="D53" s="4"/>
      <c r="E53" s="4"/>
      <c r="F53" s="4"/>
      <c r="I53" s="5"/>
      <c r="J53" s="5"/>
      <c r="K53" s="5"/>
      <c r="L53" s="1"/>
      <c r="P53" s="5"/>
      <c r="Q53" s="5"/>
      <c r="S53" s="1"/>
      <c r="T53" s="1"/>
      <c r="U53" s="1"/>
      <c r="V53" s="1"/>
      <c r="Y53" s="1"/>
      <c r="Z53" s="5"/>
      <c r="AA53" s="5"/>
      <c r="AB53" s="5"/>
      <c r="AC53" s="1"/>
      <c r="AD53" s="1"/>
      <c r="AE53" s="1"/>
      <c r="AF53" s="1"/>
    </row>
    <row r="54" spans="2:32" ht="15">
      <c r="B54" s="4"/>
      <c r="C54" s="4"/>
      <c r="D54" s="4"/>
      <c r="E54" s="4"/>
      <c r="F54" t="s">
        <v>78</v>
      </c>
      <c r="I54" s="5"/>
      <c r="J54" s="5"/>
      <c r="K54" s="5"/>
      <c r="L54" s="1"/>
      <c r="N54" t="s">
        <v>63</v>
      </c>
      <c r="P54" s="5"/>
      <c r="Q54" s="5"/>
      <c r="S54" s="1"/>
      <c r="T54" s="1"/>
      <c r="U54" s="1"/>
      <c r="V54" s="1"/>
      <c r="Y54" s="1"/>
      <c r="Z54" s="5"/>
      <c r="AA54" s="5"/>
      <c r="AB54" s="5"/>
      <c r="AC54" s="1"/>
      <c r="AD54" s="1"/>
      <c r="AE54" s="1"/>
      <c r="AF54" s="1"/>
    </row>
    <row r="55" spans="2:32" ht="15">
      <c r="B55" s="4"/>
      <c r="C55" s="4"/>
      <c r="D55" s="4"/>
      <c r="E55" s="4"/>
      <c r="F55" s="4"/>
      <c r="I55" s="5"/>
      <c r="J55" s="5"/>
      <c r="K55" s="5"/>
      <c r="L55" s="1"/>
      <c r="P55" s="5"/>
      <c r="Q55" s="5"/>
      <c r="S55" s="1"/>
      <c r="T55" s="1"/>
      <c r="U55" s="1"/>
      <c r="V55" s="1"/>
      <c r="Y55" s="1"/>
      <c r="Z55" s="5"/>
      <c r="AA55" s="5"/>
      <c r="AB55" s="5"/>
      <c r="AC55" s="1"/>
      <c r="AD55" s="1"/>
      <c r="AE55" s="1"/>
      <c r="AF55" s="1"/>
    </row>
    <row r="56" spans="2:32" ht="15">
      <c r="B56" s="11" t="s">
        <v>28</v>
      </c>
      <c r="C56" s="11" t="s">
        <v>29</v>
      </c>
      <c r="D56" s="11" t="s">
        <v>43</v>
      </c>
      <c r="E56" s="11" t="s">
        <v>44</v>
      </c>
      <c r="F56" s="11" t="s">
        <v>13</v>
      </c>
      <c r="G56" t="s">
        <v>1</v>
      </c>
      <c r="H56" s="4" t="s">
        <v>0</v>
      </c>
      <c r="I56" s="6" t="s">
        <v>21</v>
      </c>
      <c r="J56" t="s">
        <v>14</v>
      </c>
      <c r="K56" s="6" t="s">
        <v>22</v>
      </c>
      <c r="L56" t="s">
        <v>14</v>
      </c>
      <c r="N56" t="s">
        <v>0</v>
      </c>
      <c r="O56" t="s">
        <v>1</v>
      </c>
      <c r="P56" s="2" t="s">
        <v>5</v>
      </c>
      <c r="Q56" s="2" t="s">
        <v>6</v>
      </c>
      <c r="R56" s="2" t="s">
        <v>24</v>
      </c>
      <c r="S56" t="s">
        <v>2</v>
      </c>
      <c r="U56" t="s">
        <v>3</v>
      </c>
      <c r="Y56" s="1"/>
      <c r="Z56" s="5"/>
      <c r="AA56" s="5"/>
      <c r="AB56" s="5"/>
      <c r="AC56" s="1"/>
      <c r="AD56" s="1"/>
      <c r="AE56" s="1"/>
      <c r="AF56" s="1"/>
    </row>
    <row r="57" spans="1:32" ht="15">
      <c r="A57" s="14"/>
      <c r="B57" s="14"/>
      <c r="C57" s="14"/>
      <c r="D57" s="14"/>
      <c r="E57" s="14"/>
      <c r="F57" s="14"/>
      <c r="G57" s="14"/>
      <c r="H57" s="14"/>
      <c r="I57" s="14"/>
      <c r="J57" s="14"/>
      <c r="K57" s="14"/>
      <c r="L57" s="14"/>
      <c r="M57" s="14"/>
      <c r="N57" s="14"/>
      <c r="O57" s="14"/>
      <c r="P57" s="14"/>
      <c r="Q57" s="14"/>
      <c r="R57" s="14"/>
      <c r="S57" s="14" t="s">
        <v>4</v>
      </c>
      <c r="T57" s="14" t="s">
        <v>7</v>
      </c>
      <c r="U57" s="14" t="s">
        <v>4</v>
      </c>
      <c r="V57" s="14" t="s">
        <v>7</v>
      </c>
      <c r="Y57" s="1"/>
      <c r="Z57" s="5"/>
      <c r="AA57" s="5"/>
      <c r="AB57" s="5"/>
      <c r="AC57" s="1"/>
      <c r="AD57" s="1"/>
      <c r="AE57" s="1"/>
      <c r="AF57" s="1"/>
    </row>
    <row r="58" spans="1:32" ht="15">
      <c r="A58" s="16"/>
      <c r="B58" s="11">
        <v>56407</v>
      </c>
      <c r="C58" s="11">
        <v>56412</v>
      </c>
      <c r="D58" s="10" t="str">
        <f>D$67</f>
        <v>BP1C</v>
      </c>
      <c r="E58" s="10" t="str">
        <f>E$67</f>
        <v>BP0R</v>
      </c>
      <c r="F58" s="10" t="str">
        <f>F$67</f>
        <v>BIPM</v>
      </c>
      <c r="G58" s="16" t="str">
        <f aca="true" t="shared" si="27" ref="G58:G63">TEXT(B58,"00000")&amp;"-"&amp;TEXT(C58,"00000")</f>
        <v>56407-56412</v>
      </c>
      <c r="H58" s="16" t="str">
        <f aca="true" t="shared" si="28" ref="H58:H63">TEXT(D58,"0000")&amp;"-"&amp;TEXT(E58,"0000")</f>
        <v>BP1C-BP0R</v>
      </c>
      <c r="I58" s="19">
        <v>0.5</v>
      </c>
      <c r="J58" s="17">
        <v>0.1</v>
      </c>
      <c r="K58" s="19">
        <v>2.35</v>
      </c>
      <c r="L58" s="17">
        <v>0.1</v>
      </c>
      <c r="M58" s="16"/>
      <c r="N58" s="16" t="str">
        <f aca="true" t="shared" si="29" ref="N58:N63">H58</f>
        <v>BP1C-BP0R</v>
      </c>
      <c r="O58" s="16" t="str">
        <f aca="true" t="shared" si="30" ref="O58:O63">TEXT(B58,"00000")&amp;"-"&amp;TEXT(C58,"00000")</f>
        <v>56407-56412</v>
      </c>
      <c r="P58" s="3">
        <v>216.6</v>
      </c>
      <c r="Q58" s="3">
        <v>282.6</v>
      </c>
      <c r="R58" s="2"/>
      <c r="S58" s="29">
        <f aca="true" t="shared" si="31" ref="S58:S63">I58</f>
        <v>0.5</v>
      </c>
      <c r="T58" s="29">
        <f aca="true" t="shared" si="32" ref="T58:T63">S58+P58-Q58</f>
        <v>-65.50000000000003</v>
      </c>
      <c r="U58" s="29">
        <f aca="true" t="shared" si="33" ref="U58:U63">K58</f>
        <v>2.35</v>
      </c>
      <c r="V58" s="29">
        <f aca="true" t="shared" si="34" ref="V58:V63">U58+P58-Q58</f>
        <v>-63.650000000000034</v>
      </c>
      <c r="Y58" s="1"/>
      <c r="Z58" s="5"/>
      <c r="AA58" s="5"/>
      <c r="AB58" s="5"/>
      <c r="AC58" s="1"/>
      <c r="AD58" s="1"/>
      <c r="AE58" s="1"/>
      <c r="AF58" s="1"/>
    </row>
    <row r="59" spans="1:32" ht="15">
      <c r="A59" s="16"/>
      <c r="B59" s="11">
        <v>56572</v>
      </c>
      <c r="C59" s="11">
        <v>56579</v>
      </c>
      <c r="D59" s="10" t="str">
        <f aca="true" t="shared" si="35" ref="D59:F63">D$67</f>
        <v>BP1C</v>
      </c>
      <c r="E59" s="10" t="str">
        <f t="shared" si="35"/>
        <v>BP0R</v>
      </c>
      <c r="F59" s="10" t="str">
        <f t="shared" si="35"/>
        <v>BIPM</v>
      </c>
      <c r="G59" s="16" t="str">
        <f t="shared" si="27"/>
        <v>56572-56579</v>
      </c>
      <c r="H59" s="16" t="str">
        <f t="shared" si="28"/>
        <v>BP1C-BP0R</v>
      </c>
      <c r="I59" s="19">
        <v>-78.44</v>
      </c>
      <c r="J59" s="17">
        <v>0.1</v>
      </c>
      <c r="K59" s="19">
        <v>-76.26</v>
      </c>
      <c r="L59" s="17">
        <v>0.1</v>
      </c>
      <c r="M59" s="16"/>
      <c r="N59" s="16" t="str">
        <f t="shared" si="29"/>
        <v>BP1C-BP0R</v>
      </c>
      <c r="O59" s="16" t="str">
        <f t="shared" si="30"/>
        <v>56572-56579</v>
      </c>
      <c r="P59" s="3">
        <v>261.7</v>
      </c>
      <c r="Q59" s="3">
        <v>250.9</v>
      </c>
      <c r="R59" s="2"/>
      <c r="S59" s="29">
        <f t="shared" si="31"/>
        <v>-78.44</v>
      </c>
      <c r="T59" s="29">
        <f t="shared" si="32"/>
        <v>-67.64000000000001</v>
      </c>
      <c r="U59" s="29">
        <f t="shared" si="33"/>
        <v>-76.26</v>
      </c>
      <c r="V59" s="29">
        <f t="shared" si="34"/>
        <v>-65.46000000000001</v>
      </c>
      <c r="Y59" s="1"/>
      <c r="Z59" s="5"/>
      <c r="AA59" s="5"/>
      <c r="AB59" s="5"/>
      <c r="AC59" s="1"/>
      <c r="AD59" s="1"/>
      <c r="AE59" s="1"/>
      <c r="AF59" s="1"/>
    </row>
    <row r="60" spans="1:32" ht="15">
      <c r="A60" s="16"/>
      <c r="B60" s="11">
        <v>56667</v>
      </c>
      <c r="C60" s="11">
        <v>56673</v>
      </c>
      <c r="D60" s="10" t="str">
        <f t="shared" si="35"/>
        <v>BP1C</v>
      </c>
      <c r="E60" s="10" t="str">
        <f t="shared" si="35"/>
        <v>BP0R</v>
      </c>
      <c r="F60" s="10" t="str">
        <f t="shared" si="35"/>
        <v>BIPM</v>
      </c>
      <c r="G60" s="16" t="str">
        <f t="shared" si="27"/>
        <v>56667-56673</v>
      </c>
      <c r="H60" s="16" t="str">
        <f t="shared" si="28"/>
        <v>BP1C-BP0R</v>
      </c>
      <c r="I60" s="19">
        <v>-77.68</v>
      </c>
      <c r="J60" s="17">
        <v>0.2</v>
      </c>
      <c r="K60" s="19">
        <v>-75.53</v>
      </c>
      <c r="L60" s="17">
        <v>0.1</v>
      </c>
      <c r="M60" s="16"/>
      <c r="N60" s="16" t="str">
        <f t="shared" si="29"/>
        <v>BP1C-BP0R</v>
      </c>
      <c r="O60" s="16" t="str">
        <f t="shared" si="30"/>
        <v>56667-56673</v>
      </c>
      <c r="P60" s="3">
        <v>260.9</v>
      </c>
      <c r="Q60" s="3">
        <v>251</v>
      </c>
      <c r="R60" s="2"/>
      <c r="S60" s="29">
        <f t="shared" si="31"/>
        <v>-77.68</v>
      </c>
      <c r="T60" s="29">
        <f t="shared" si="32"/>
        <v>-67.78000000000003</v>
      </c>
      <c r="U60" s="29">
        <f t="shared" si="33"/>
        <v>-75.53</v>
      </c>
      <c r="V60" s="29">
        <f t="shared" si="34"/>
        <v>-65.63000000000002</v>
      </c>
      <c r="Y60" s="1"/>
      <c r="Z60" s="5"/>
      <c r="AA60" s="5"/>
      <c r="AB60" s="5"/>
      <c r="AC60" s="1"/>
      <c r="AD60" s="1"/>
      <c r="AE60" s="1"/>
      <c r="AF60" s="1"/>
    </row>
    <row r="61" spans="1:32" ht="15">
      <c r="A61" s="16"/>
      <c r="B61" s="11">
        <v>56762</v>
      </c>
      <c r="C61" s="11">
        <v>56769</v>
      </c>
      <c r="D61" s="10" t="str">
        <f t="shared" si="35"/>
        <v>BP1C</v>
      </c>
      <c r="E61" s="10" t="str">
        <f t="shared" si="35"/>
        <v>BP0R</v>
      </c>
      <c r="F61" s="10" t="str">
        <f t="shared" si="35"/>
        <v>BIPM</v>
      </c>
      <c r="G61" s="16" t="str">
        <f t="shared" si="27"/>
        <v>56762-56769</v>
      </c>
      <c r="H61" s="16" t="str">
        <f t="shared" si="28"/>
        <v>BP1C-BP0R</v>
      </c>
      <c r="I61" s="19">
        <v>-53.84</v>
      </c>
      <c r="J61" s="17">
        <v>0.1</v>
      </c>
      <c r="K61" s="19">
        <v>-51.5</v>
      </c>
      <c r="L61" s="17">
        <v>0.2</v>
      </c>
      <c r="M61" s="16"/>
      <c r="N61" s="16" t="str">
        <f t="shared" si="29"/>
        <v>BP1C-BP0R</v>
      </c>
      <c r="O61" s="16" t="str">
        <f t="shared" si="30"/>
        <v>56762-56769</v>
      </c>
      <c r="P61" s="3">
        <v>257.2</v>
      </c>
      <c r="Q61" s="3">
        <v>270.2</v>
      </c>
      <c r="R61" s="2"/>
      <c r="S61" s="29">
        <f t="shared" si="31"/>
        <v>-53.84</v>
      </c>
      <c r="T61" s="29">
        <f t="shared" si="32"/>
        <v>-66.84</v>
      </c>
      <c r="U61" s="29">
        <f t="shared" si="33"/>
        <v>-51.5</v>
      </c>
      <c r="V61" s="29">
        <f t="shared" si="34"/>
        <v>-64.5</v>
      </c>
      <c r="Y61" s="1"/>
      <c r="Z61" s="5"/>
      <c r="AA61" s="5"/>
      <c r="AB61" s="5"/>
      <c r="AC61" s="1"/>
      <c r="AD61" s="1"/>
      <c r="AE61" s="1"/>
      <c r="AF61" s="1"/>
    </row>
    <row r="62" spans="1:32" ht="15">
      <c r="A62" s="16"/>
      <c r="B62" s="11">
        <v>56863</v>
      </c>
      <c r="C62" s="11">
        <v>56866</v>
      </c>
      <c r="D62" s="10" t="str">
        <f t="shared" si="35"/>
        <v>BP1C</v>
      </c>
      <c r="E62" s="10" t="str">
        <f t="shared" si="35"/>
        <v>BP0R</v>
      </c>
      <c r="F62" s="10" t="str">
        <f t="shared" si="35"/>
        <v>BIPM</v>
      </c>
      <c r="G62" s="16" t="str">
        <f t="shared" si="27"/>
        <v>56863-56866</v>
      </c>
      <c r="H62" s="16" t="str">
        <f t="shared" si="28"/>
        <v>BP1C-BP0R</v>
      </c>
      <c r="I62" s="19">
        <v>-54.15</v>
      </c>
      <c r="J62" s="17">
        <v>0.2</v>
      </c>
      <c r="K62" s="19">
        <v>-51.95</v>
      </c>
      <c r="L62" s="17">
        <v>0.1</v>
      </c>
      <c r="M62" s="16"/>
      <c r="N62" s="16" t="str">
        <f t="shared" si="29"/>
        <v>BP1C-BP0R</v>
      </c>
      <c r="O62" s="16" t="str">
        <f t="shared" si="30"/>
        <v>56863-56866</v>
      </c>
      <c r="P62" s="3">
        <v>257.9</v>
      </c>
      <c r="Q62" s="3">
        <v>270.5</v>
      </c>
      <c r="R62" s="2"/>
      <c r="S62" s="29">
        <f t="shared" si="31"/>
        <v>-54.15</v>
      </c>
      <c r="T62" s="29">
        <f t="shared" si="32"/>
        <v>-66.75000000000003</v>
      </c>
      <c r="U62" s="29">
        <f t="shared" si="33"/>
        <v>-51.95</v>
      </c>
      <c r="V62" s="29">
        <f t="shared" si="34"/>
        <v>-64.55000000000001</v>
      </c>
      <c r="Y62" s="1"/>
      <c r="Z62" s="5"/>
      <c r="AA62" s="5"/>
      <c r="AB62" s="5"/>
      <c r="AC62" s="1"/>
      <c r="AD62" s="1"/>
      <c r="AE62" s="1"/>
      <c r="AF62" s="1"/>
    </row>
    <row r="63" spans="1:32" ht="15">
      <c r="A63" s="16"/>
      <c r="B63" s="11">
        <v>56912</v>
      </c>
      <c r="C63" s="11">
        <v>56916</v>
      </c>
      <c r="D63" s="10" t="str">
        <f t="shared" si="35"/>
        <v>BP1C</v>
      </c>
      <c r="E63" s="10" t="str">
        <f t="shared" si="35"/>
        <v>BP0R</v>
      </c>
      <c r="F63" s="10" t="str">
        <f t="shared" si="35"/>
        <v>BIPM</v>
      </c>
      <c r="G63" s="16" t="str">
        <f t="shared" si="27"/>
        <v>56912-56916</v>
      </c>
      <c r="H63" s="16" t="str">
        <f t="shared" si="28"/>
        <v>BP1C-BP0R</v>
      </c>
      <c r="I63" s="19">
        <v>-54.45</v>
      </c>
      <c r="J63" s="17">
        <v>0.1</v>
      </c>
      <c r="K63" s="19">
        <v>-52.22</v>
      </c>
      <c r="L63" s="17">
        <v>0.1</v>
      </c>
      <c r="M63" s="16"/>
      <c r="N63" s="16" t="str">
        <f t="shared" si="29"/>
        <v>BP1C-BP0R</v>
      </c>
      <c r="O63" s="16" t="str">
        <f t="shared" si="30"/>
        <v>56912-56916</v>
      </c>
      <c r="P63" s="3">
        <v>257.9</v>
      </c>
      <c r="Q63" s="3">
        <v>270.3</v>
      </c>
      <c r="R63" s="2"/>
      <c r="S63" s="29">
        <f t="shared" si="31"/>
        <v>-54.45</v>
      </c>
      <c r="T63" s="29">
        <f t="shared" si="32"/>
        <v>-66.85000000000002</v>
      </c>
      <c r="U63" s="29">
        <f t="shared" si="33"/>
        <v>-52.22</v>
      </c>
      <c r="V63" s="29">
        <f t="shared" si="34"/>
        <v>-64.62000000000003</v>
      </c>
      <c r="Y63" s="1"/>
      <c r="Z63" s="5"/>
      <c r="AA63" s="5"/>
      <c r="AB63" s="5"/>
      <c r="AC63" s="1"/>
      <c r="AD63" s="1"/>
      <c r="AE63" s="1"/>
      <c r="AF63" s="1"/>
    </row>
    <row r="64" spans="1:32" ht="15">
      <c r="A64" s="16"/>
      <c r="B64" s="11"/>
      <c r="C64" s="11"/>
      <c r="D64" s="10"/>
      <c r="E64" s="10"/>
      <c r="F64" s="10"/>
      <c r="G64" s="16"/>
      <c r="H64" s="16"/>
      <c r="I64" s="19"/>
      <c r="J64" s="17"/>
      <c r="K64" s="19"/>
      <c r="L64" s="17"/>
      <c r="M64" s="16"/>
      <c r="N64" s="16"/>
      <c r="O64" s="16"/>
      <c r="P64" s="3"/>
      <c r="Q64" s="3"/>
      <c r="R64" s="2"/>
      <c r="S64" s="29"/>
      <c r="T64" s="29"/>
      <c r="U64" s="29"/>
      <c r="V64" s="29"/>
      <c r="Y64" s="1"/>
      <c r="Z64" s="5"/>
      <c r="AA64" s="5"/>
      <c r="AB64" s="5"/>
      <c r="AC64" s="1"/>
      <c r="AD64" s="1"/>
      <c r="AE64" s="1"/>
      <c r="AF64" s="1"/>
    </row>
    <row r="65" spans="1:32" ht="15">
      <c r="A65" s="14"/>
      <c r="B65" s="14"/>
      <c r="C65" s="14"/>
      <c r="D65" s="14"/>
      <c r="E65" s="14"/>
      <c r="F65" s="14"/>
      <c r="G65" s="14"/>
      <c r="H65" s="14"/>
      <c r="I65" s="18"/>
      <c r="J65" s="15"/>
      <c r="K65" s="18"/>
      <c r="L65" s="15"/>
      <c r="M65" s="14"/>
      <c r="N65" s="14"/>
      <c r="O65" s="14"/>
      <c r="P65" s="15"/>
      <c r="Q65" s="15"/>
      <c r="R65" s="14"/>
      <c r="S65" s="18"/>
      <c r="T65" s="18"/>
      <c r="U65" s="18"/>
      <c r="V65" s="18"/>
      <c r="Y65" s="1"/>
      <c r="Z65" s="5"/>
      <c r="AA65" s="5"/>
      <c r="AB65" s="5"/>
      <c r="AC65" s="1"/>
      <c r="AD65" s="1"/>
      <c r="AE65" s="1"/>
      <c r="AF65" s="1"/>
    </row>
    <row r="66" spans="1:32" ht="15">
      <c r="A66" t="s">
        <v>72</v>
      </c>
      <c r="B66" s="12"/>
      <c r="C66" s="12"/>
      <c r="D66" s="12"/>
      <c r="E66" s="12"/>
      <c r="F66" s="12"/>
      <c r="G66" s="12"/>
      <c r="H66" s="12"/>
      <c r="I66" s="20"/>
      <c r="J66" s="13"/>
      <c r="K66" s="20"/>
      <c r="L66" s="13"/>
      <c r="M66" s="12"/>
      <c r="N66" s="12"/>
      <c r="O66" s="12"/>
      <c r="P66" t="s">
        <v>39</v>
      </c>
      <c r="Q66" s="13"/>
      <c r="S66" s="21"/>
      <c r="T66" s="21">
        <f>MAX(T58:T64)-MIN(T58:T64)</f>
        <v>2.280000000000001</v>
      </c>
      <c r="U66" s="21"/>
      <c r="V66" s="21">
        <f>MAX(V58:V64)-MIN(V58:V64)</f>
        <v>1.9799999999999898</v>
      </c>
      <c r="Y66" s="1"/>
      <c r="Z66" s="5"/>
      <c r="AA66" s="5"/>
      <c r="AB66" s="5"/>
      <c r="AC66" s="1"/>
      <c r="AD66" s="1"/>
      <c r="AE66" s="1"/>
      <c r="AF66" s="1"/>
    </row>
    <row r="67" spans="2:32" ht="15">
      <c r="B67" s="12"/>
      <c r="C67" s="12"/>
      <c r="D67" s="10" t="s">
        <v>54</v>
      </c>
      <c r="E67" s="10" t="s">
        <v>53</v>
      </c>
      <c r="F67" s="10" t="s">
        <v>15</v>
      </c>
      <c r="I67" s="19"/>
      <c r="J67" s="1"/>
      <c r="K67" s="19"/>
      <c r="L67" s="1"/>
      <c r="N67" t="str">
        <f>TEXT(D67,"0000")&amp;"-"&amp;TEXT(E67,"0000")</f>
        <v>BP1C-BP0R</v>
      </c>
      <c r="P67" t="s">
        <v>90</v>
      </c>
      <c r="Q67" s="5"/>
      <c r="S67" s="21"/>
      <c r="T67" s="21">
        <v>-66.89</v>
      </c>
      <c r="U67" s="21"/>
      <c r="V67" s="21">
        <v>-64.74</v>
      </c>
      <c r="Y67" s="1"/>
      <c r="Z67" s="5"/>
      <c r="AA67" s="5"/>
      <c r="AB67" s="5"/>
      <c r="AC67" s="1"/>
      <c r="AD67" s="1"/>
      <c r="AE67" s="1"/>
      <c r="AF67" s="1"/>
    </row>
    <row r="68" spans="2:32" ht="15">
      <c r="B68" s="12"/>
      <c r="C68" s="12"/>
      <c r="D68" s="10"/>
      <c r="E68" s="10"/>
      <c r="F68" s="10"/>
      <c r="I68" s="19"/>
      <c r="J68" s="1"/>
      <c r="K68" s="19"/>
      <c r="L68" s="1"/>
      <c r="P68" t="s">
        <v>91</v>
      </c>
      <c r="Q68" s="5"/>
      <c r="S68" s="21"/>
      <c r="T68" s="21">
        <f>AVERAGE(T58:T64)</f>
        <v>-66.89333333333336</v>
      </c>
      <c r="U68" s="21"/>
      <c r="V68" s="21">
        <f>AVERAGE(V58:V64)</f>
        <v>-64.73500000000001</v>
      </c>
      <c r="Y68" s="1"/>
      <c r="Z68" s="5"/>
      <c r="AA68" s="5"/>
      <c r="AB68" s="5"/>
      <c r="AC68" s="1"/>
      <c r="AD68" s="1"/>
      <c r="AE68" s="1"/>
      <c r="AF68" s="1"/>
    </row>
    <row r="69" spans="1:32" ht="15">
      <c r="A69" s="14"/>
      <c r="B69" s="14"/>
      <c r="C69" s="14"/>
      <c r="D69" s="14"/>
      <c r="E69" s="14"/>
      <c r="F69" s="14"/>
      <c r="G69" s="14"/>
      <c r="H69" s="14"/>
      <c r="I69" s="18"/>
      <c r="J69" s="15"/>
      <c r="K69" s="18"/>
      <c r="L69" s="15"/>
      <c r="M69" s="14"/>
      <c r="N69" s="14"/>
      <c r="O69" s="14"/>
      <c r="P69" s="15"/>
      <c r="Q69" s="15"/>
      <c r="R69" s="14"/>
      <c r="S69" s="18"/>
      <c r="T69" s="18"/>
      <c r="U69" s="18"/>
      <c r="V69" s="18"/>
      <c r="Y69" s="1"/>
      <c r="Z69" s="5"/>
      <c r="AA69" s="5"/>
      <c r="AB69" s="5"/>
      <c r="AC69" s="1"/>
      <c r="AD69" s="1"/>
      <c r="AE69" s="1"/>
      <c r="AF69" s="1"/>
    </row>
    <row r="70" spans="1:32" ht="15">
      <c r="A70" s="16"/>
      <c r="B70" s="11">
        <v>56407</v>
      </c>
      <c r="C70" s="11">
        <v>56412</v>
      </c>
      <c r="D70" s="10" t="str">
        <f aca="true" t="shared" si="36" ref="D70:F75">D$79</f>
        <v>BP0U</v>
      </c>
      <c r="E70" s="10" t="str">
        <f t="shared" si="36"/>
        <v>BP0R</v>
      </c>
      <c r="F70" s="10" t="str">
        <f t="shared" si="36"/>
        <v>BIPM</v>
      </c>
      <c r="G70" s="16" t="str">
        <f aca="true" t="shared" si="37" ref="G70:G75">TEXT(B70,"00000")&amp;"-"&amp;TEXT(C70,"00000")</f>
        <v>56407-56412</v>
      </c>
      <c r="H70" s="16" t="str">
        <f aca="true" t="shared" si="38" ref="H70:H75">TEXT(D70,"0000")&amp;"-"&amp;TEXT(E70,"0000")</f>
        <v>BP0U-BP0R</v>
      </c>
      <c r="I70" s="19">
        <v>-82.39</v>
      </c>
      <c r="J70" s="17">
        <v>0.1</v>
      </c>
      <c r="K70" s="19">
        <v>-79.3</v>
      </c>
      <c r="L70" s="17">
        <v>0.2</v>
      </c>
      <c r="M70" s="16"/>
      <c r="N70" s="16" t="s">
        <v>23</v>
      </c>
      <c r="O70" s="16" t="str">
        <f aca="true" t="shared" si="39" ref="O70:O75">TEXT(B70,"00000")&amp;"-"&amp;TEXT(C70,"00000")</f>
        <v>56407-56412</v>
      </c>
      <c r="P70" s="3">
        <v>54.2</v>
      </c>
      <c r="Q70" s="3">
        <v>282.6</v>
      </c>
      <c r="R70" s="2"/>
      <c r="S70" s="29">
        <f aca="true" t="shared" si="40" ref="S70:S75">I70</f>
        <v>-82.39</v>
      </c>
      <c r="T70" s="29">
        <f aca="true" t="shared" si="41" ref="T70:T75">S70+P70-Q70</f>
        <v>-310.79</v>
      </c>
      <c r="U70" s="29">
        <f aca="true" t="shared" si="42" ref="U70:U75">K70</f>
        <v>-79.3</v>
      </c>
      <c r="V70" s="29">
        <f aca="true" t="shared" si="43" ref="V70:V75">U70+P70-Q70</f>
        <v>-307.70000000000005</v>
      </c>
      <c r="Y70" s="1"/>
      <c r="Z70" s="5"/>
      <c r="AA70" s="5"/>
      <c r="AB70" s="5"/>
      <c r="AC70" s="1"/>
      <c r="AD70" s="1"/>
      <c r="AE70" s="1"/>
      <c r="AF70" s="1"/>
    </row>
    <row r="71" spans="1:32" ht="15">
      <c r="A71" s="16"/>
      <c r="B71" s="11">
        <v>56572</v>
      </c>
      <c r="C71" s="11">
        <v>56579</v>
      </c>
      <c r="D71" s="10" t="str">
        <f t="shared" si="36"/>
        <v>BP0U</v>
      </c>
      <c r="E71" s="10" t="str">
        <f t="shared" si="36"/>
        <v>BP0R</v>
      </c>
      <c r="F71" s="10" t="str">
        <f t="shared" si="36"/>
        <v>BIPM</v>
      </c>
      <c r="G71" s="16" t="str">
        <f t="shared" si="37"/>
        <v>56572-56579</v>
      </c>
      <c r="H71" s="16" t="str">
        <f t="shared" si="38"/>
        <v>BP0U-BP0R</v>
      </c>
      <c r="I71" s="19">
        <v>-114.31</v>
      </c>
      <c r="J71" s="17">
        <v>0.2</v>
      </c>
      <c r="K71" s="19">
        <v>-110.9</v>
      </c>
      <c r="L71" s="17">
        <v>0.2</v>
      </c>
      <c r="M71" s="16"/>
      <c r="N71" s="16" t="s">
        <v>23</v>
      </c>
      <c r="O71" s="16" t="str">
        <f t="shared" si="39"/>
        <v>56572-56579</v>
      </c>
      <c r="P71" s="3">
        <v>54.2</v>
      </c>
      <c r="Q71" s="3">
        <v>250.9</v>
      </c>
      <c r="R71" s="2"/>
      <c r="S71" s="29">
        <f t="shared" si="40"/>
        <v>-114.31</v>
      </c>
      <c r="T71" s="29">
        <f t="shared" si="41"/>
        <v>-311.01</v>
      </c>
      <c r="U71" s="29">
        <f t="shared" si="42"/>
        <v>-110.9</v>
      </c>
      <c r="V71" s="29">
        <f t="shared" si="43"/>
        <v>-307.6</v>
      </c>
      <c r="Y71" s="1"/>
      <c r="Z71" s="5"/>
      <c r="AA71" s="5"/>
      <c r="AB71" s="5"/>
      <c r="AC71" s="1"/>
      <c r="AD71" s="1"/>
      <c r="AE71" s="1"/>
      <c r="AF71" s="1"/>
    </row>
    <row r="72" spans="1:32" ht="15">
      <c r="A72" s="16"/>
      <c r="B72" s="11">
        <v>56667</v>
      </c>
      <c r="C72" s="11">
        <v>56673</v>
      </c>
      <c r="D72" s="10" t="str">
        <f t="shared" si="36"/>
        <v>BP0U</v>
      </c>
      <c r="E72" s="10" t="str">
        <f t="shared" si="36"/>
        <v>BP0R</v>
      </c>
      <c r="F72" s="10" t="str">
        <f t="shared" si="36"/>
        <v>BIPM</v>
      </c>
      <c r="G72" s="16" t="str">
        <f t="shared" si="37"/>
        <v>56667-56673</v>
      </c>
      <c r="H72" s="16" t="str">
        <f t="shared" si="38"/>
        <v>BP0U-BP0R</v>
      </c>
      <c r="I72" s="19">
        <v>-114.46</v>
      </c>
      <c r="J72" s="17">
        <v>0.1</v>
      </c>
      <c r="K72" s="19">
        <v>-111.11</v>
      </c>
      <c r="L72" s="17">
        <v>0.1</v>
      </c>
      <c r="M72" s="16"/>
      <c r="N72" s="16" t="s">
        <v>23</v>
      </c>
      <c r="O72" s="16" t="str">
        <f t="shared" si="39"/>
        <v>56667-56673</v>
      </c>
      <c r="P72" s="3">
        <v>54.2</v>
      </c>
      <c r="Q72" s="3">
        <v>251</v>
      </c>
      <c r="R72" s="2"/>
      <c r="S72" s="29">
        <f t="shared" si="40"/>
        <v>-114.46</v>
      </c>
      <c r="T72" s="29">
        <f t="shared" si="41"/>
        <v>-311.26</v>
      </c>
      <c r="U72" s="29">
        <f t="shared" si="42"/>
        <v>-111.11</v>
      </c>
      <c r="V72" s="29">
        <f t="shared" si="43"/>
        <v>-307.90999999999997</v>
      </c>
      <c r="Y72" s="1"/>
      <c r="Z72" s="5"/>
      <c r="AA72" s="5"/>
      <c r="AB72" s="5"/>
      <c r="AC72" s="1"/>
      <c r="AD72" s="1"/>
      <c r="AE72" s="1"/>
      <c r="AF72" s="1"/>
    </row>
    <row r="73" spans="1:32" ht="15">
      <c r="A73" s="16"/>
      <c r="B73" s="11">
        <v>56762</v>
      </c>
      <c r="C73" s="11">
        <v>56769</v>
      </c>
      <c r="D73" s="10" t="str">
        <f t="shared" si="36"/>
        <v>BP0U</v>
      </c>
      <c r="E73" s="10" t="str">
        <f t="shared" si="36"/>
        <v>BP0R</v>
      </c>
      <c r="F73" s="10" t="str">
        <f t="shared" si="36"/>
        <v>BIPM</v>
      </c>
      <c r="G73" s="16" t="str">
        <f t="shared" si="37"/>
        <v>56762-56769</v>
      </c>
      <c r="H73" s="16" t="str">
        <f t="shared" si="38"/>
        <v>BP0U-BP0R</v>
      </c>
      <c r="I73" s="19">
        <v>-93.14</v>
      </c>
      <c r="J73" s="17">
        <v>0.1</v>
      </c>
      <c r="K73" s="19">
        <v>-89.93</v>
      </c>
      <c r="L73" s="17">
        <v>0.2</v>
      </c>
      <c r="M73" s="16"/>
      <c r="N73" s="16" t="s">
        <v>23</v>
      </c>
      <c r="O73" s="16" t="str">
        <f t="shared" si="39"/>
        <v>56762-56769</v>
      </c>
      <c r="P73" s="3">
        <v>52.6</v>
      </c>
      <c r="Q73" s="3">
        <v>270.2</v>
      </c>
      <c r="R73" s="2"/>
      <c r="S73" s="29">
        <f t="shared" si="40"/>
        <v>-93.14</v>
      </c>
      <c r="T73" s="29">
        <f t="shared" si="41"/>
        <v>-310.74</v>
      </c>
      <c r="U73" s="29">
        <f t="shared" si="42"/>
        <v>-89.93</v>
      </c>
      <c r="V73" s="29">
        <f t="shared" si="43"/>
        <v>-307.53</v>
      </c>
      <c r="Y73" s="1"/>
      <c r="Z73" s="5"/>
      <c r="AA73" s="5"/>
      <c r="AB73" s="5"/>
      <c r="AC73" s="1"/>
      <c r="AD73" s="1"/>
      <c r="AE73" s="1"/>
      <c r="AF73" s="1"/>
    </row>
    <row r="74" spans="1:32" ht="15">
      <c r="A74" s="16"/>
      <c r="B74" s="11">
        <v>56863</v>
      </c>
      <c r="C74" s="11">
        <v>56866</v>
      </c>
      <c r="D74" s="10" t="str">
        <f t="shared" si="36"/>
        <v>BP0U</v>
      </c>
      <c r="E74" s="10" t="str">
        <f t="shared" si="36"/>
        <v>BP0R</v>
      </c>
      <c r="F74" s="10" t="str">
        <f t="shared" si="36"/>
        <v>BIPM</v>
      </c>
      <c r="G74" s="16" t="str">
        <f t="shared" si="37"/>
        <v>56863-56866</v>
      </c>
      <c r="H74" s="16" t="str">
        <f t="shared" si="38"/>
        <v>BP0U-BP0R</v>
      </c>
      <c r="I74" s="19">
        <v>-92.82</v>
      </c>
      <c r="J74" s="17">
        <v>0.1</v>
      </c>
      <c r="K74" s="19">
        <v>-89.39</v>
      </c>
      <c r="L74" s="17">
        <v>0.2</v>
      </c>
      <c r="M74" s="16"/>
      <c r="N74" s="16" t="s">
        <v>23</v>
      </c>
      <c r="O74" s="16" t="str">
        <f t="shared" si="39"/>
        <v>56863-56866</v>
      </c>
      <c r="P74" s="3">
        <v>52.6</v>
      </c>
      <c r="Q74" s="3">
        <v>270.5</v>
      </c>
      <c r="R74" s="2"/>
      <c r="S74" s="29">
        <f t="shared" si="40"/>
        <v>-92.82</v>
      </c>
      <c r="T74" s="29">
        <f t="shared" si="41"/>
        <v>-310.71999999999997</v>
      </c>
      <c r="U74" s="29">
        <f t="shared" si="42"/>
        <v>-89.39</v>
      </c>
      <c r="V74" s="29">
        <f t="shared" si="43"/>
        <v>-307.29</v>
      </c>
      <c r="Y74" s="1"/>
      <c r="Z74" s="5"/>
      <c r="AA74" s="5"/>
      <c r="AB74" s="5"/>
      <c r="AC74" s="1"/>
      <c r="AD74" s="1"/>
      <c r="AE74" s="1"/>
      <c r="AF74" s="1"/>
    </row>
    <row r="75" spans="1:32" ht="15">
      <c r="A75" s="16"/>
      <c r="B75" s="11">
        <v>56912</v>
      </c>
      <c r="C75" s="11">
        <v>56916</v>
      </c>
      <c r="D75" s="10" t="str">
        <f t="shared" si="36"/>
        <v>BP0U</v>
      </c>
      <c r="E75" s="10" t="str">
        <f t="shared" si="36"/>
        <v>BP0R</v>
      </c>
      <c r="F75" s="10" t="str">
        <f t="shared" si="36"/>
        <v>BIPM</v>
      </c>
      <c r="G75" s="16" t="str">
        <f t="shared" si="37"/>
        <v>56912-56916</v>
      </c>
      <c r="H75" s="16" t="str">
        <f t="shared" si="38"/>
        <v>BP0U-BP0R</v>
      </c>
      <c r="I75" s="19">
        <v>-93.2</v>
      </c>
      <c r="J75" s="17">
        <v>0.1</v>
      </c>
      <c r="K75" s="19">
        <v>-89.72</v>
      </c>
      <c r="L75" s="17">
        <v>0.2</v>
      </c>
      <c r="M75" s="16"/>
      <c r="N75" s="16" t="s">
        <v>23</v>
      </c>
      <c r="O75" s="16" t="str">
        <f t="shared" si="39"/>
        <v>56912-56916</v>
      </c>
      <c r="P75" s="3">
        <v>52.6</v>
      </c>
      <c r="Q75" s="3">
        <v>270.3</v>
      </c>
      <c r="R75" s="2"/>
      <c r="S75" s="29">
        <f t="shared" si="40"/>
        <v>-93.2</v>
      </c>
      <c r="T75" s="29">
        <f t="shared" si="41"/>
        <v>-310.90000000000003</v>
      </c>
      <c r="U75" s="29">
        <f t="shared" si="42"/>
        <v>-89.72</v>
      </c>
      <c r="V75" s="29">
        <f t="shared" si="43"/>
        <v>-307.42</v>
      </c>
      <c r="Y75" s="1"/>
      <c r="Z75" s="5"/>
      <c r="AA75" s="5"/>
      <c r="AB75" s="5"/>
      <c r="AC75" s="1"/>
      <c r="AD75" s="1"/>
      <c r="AE75" s="1"/>
      <c r="AF75" s="1"/>
    </row>
    <row r="76" spans="1:32" ht="15">
      <c r="A76" s="16"/>
      <c r="B76" s="11"/>
      <c r="C76" s="11"/>
      <c r="D76" s="10"/>
      <c r="E76" s="10"/>
      <c r="F76" s="10"/>
      <c r="G76" s="16"/>
      <c r="H76" s="16"/>
      <c r="I76" s="19"/>
      <c r="J76" s="17"/>
      <c r="K76" s="19"/>
      <c r="L76" s="17"/>
      <c r="M76" s="16"/>
      <c r="N76" s="16"/>
      <c r="O76" s="16"/>
      <c r="P76" s="3"/>
      <c r="Q76" s="3"/>
      <c r="R76" s="2"/>
      <c r="S76" s="29"/>
      <c r="T76" s="29"/>
      <c r="U76" s="29"/>
      <c r="V76" s="29"/>
      <c r="Y76" s="1"/>
      <c r="Z76" s="5"/>
      <c r="AA76" s="5"/>
      <c r="AB76" s="5"/>
      <c r="AC76" s="1"/>
      <c r="AD76" s="1"/>
      <c r="AE76" s="1"/>
      <c r="AF76" s="1"/>
    </row>
    <row r="77" spans="1:32" ht="15">
      <c r="A77" s="14"/>
      <c r="B77" s="14"/>
      <c r="C77" s="14"/>
      <c r="D77" s="14"/>
      <c r="E77" s="14"/>
      <c r="F77" s="14"/>
      <c r="G77" s="14"/>
      <c r="H77" s="14"/>
      <c r="I77" s="15"/>
      <c r="J77" s="15"/>
      <c r="K77" s="15"/>
      <c r="L77" s="15"/>
      <c r="M77" s="14"/>
      <c r="N77" s="14"/>
      <c r="O77" s="14"/>
      <c r="P77" s="15"/>
      <c r="Q77" s="15"/>
      <c r="R77" s="14"/>
      <c r="S77" s="18"/>
      <c r="T77" s="18"/>
      <c r="U77" s="18"/>
      <c r="V77" s="18"/>
      <c r="Y77" s="1"/>
      <c r="Z77" s="5"/>
      <c r="AA77" s="5"/>
      <c r="AB77" s="5"/>
      <c r="AC77" s="1"/>
      <c r="AD77" s="1"/>
      <c r="AE77" s="1"/>
      <c r="AF77" s="1"/>
    </row>
    <row r="78" spans="1:32" ht="15">
      <c r="A78" t="s">
        <v>73</v>
      </c>
      <c r="B78" s="12"/>
      <c r="C78" s="12"/>
      <c r="D78" s="12"/>
      <c r="E78" s="12"/>
      <c r="F78" s="12"/>
      <c r="G78" s="12"/>
      <c r="H78" s="12"/>
      <c r="I78" s="13"/>
      <c r="J78" s="13"/>
      <c r="K78" s="13"/>
      <c r="L78" s="13"/>
      <c r="M78" s="12"/>
      <c r="N78" s="12"/>
      <c r="O78" s="12"/>
      <c r="P78" s="12" t="s">
        <v>39</v>
      </c>
      <c r="Q78" s="13"/>
      <c r="R78" s="12"/>
      <c r="S78" s="21"/>
      <c r="T78" s="21">
        <f>MAX(T70:T76)-MIN(T70:T76)</f>
        <v>0.5400000000000205</v>
      </c>
      <c r="U78" s="21"/>
      <c r="V78" s="21">
        <f>MAX(V70:V76)-MIN(V70:V76)</f>
        <v>0.6199999999999477</v>
      </c>
      <c r="Y78" s="1"/>
      <c r="Z78" s="5"/>
      <c r="AA78" s="5"/>
      <c r="AB78" s="5"/>
      <c r="AC78" s="1"/>
      <c r="AD78" s="1"/>
      <c r="AE78" s="1"/>
      <c r="AF78" s="1"/>
    </row>
    <row r="79" spans="2:32" ht="15">
      <c r="B79" s="12"/>
      <c r="C79" s="12"/>
      <c r="D79" s="11" t="s">
        <v>55</v>
      </c>
      <c r="E79" s="11" t="s">
        <v>53</v>
      </c>
      <c r="F79" s="10" t="s">
        <v>15</v>
      </c>
      <c r="I79" s="1"/>
      <c r="J79" s="1"/>
      <c r="K79" s="1"/>
      <c r="L79" s="1"/>
      <c r="N79" t="str">
        <f>TEXT(D79,"0000")&amp;"-"&amp;TEXT(E79,"0000")</f>
        <v>BP0U-BP0R</v>
      </c>
      <c r="P79" t="s">
        <v>90</v>
      </c>
      <c r="Q79" s="5"/>
      <c r="S79" s="30"/>
      <c r="T79" s="21">
        <v>-310.9</v>
      </c>
      <c r="U79" s="21"/>
      <c r="V79" s="21">
        <v>-307.58</v>
      </c>
      <c r="Y79" s="1"/>
      <c r="Z79" s="5"/>
      <c r="AA79" s="5"/>
      <c r="AB79" s="5"/>
      <c r="AC79" s="1"/>
      <c r="AD79" s="1"/>
      <c r="AE79" s="1"/>
      <c r="AF79" s="1"/>
    </row>
    <row r="80" spans="9:32" ht="15">
      <c r="I80" s="1"/>
      <c r="J80" s="1"/>
      <c r="K80" s="1"/>
      <c r="L80" s="1"/>
      <c r="P80" t="s">
        <v>91</v>
      </c>
      <c r="Q80" s="5"/>
      <c r="S80" s="21"/>
      <c r="T80" s="21">
        <f>AVERAGE(T70:T76)</f>
        <v>-310.90333333333336</v>
      </c>
      <c r="U80" s="21"/>
      <c r="V80" s="21">
        <f>AVERAGE(V70:V76)</f>
        <v>-307.575</v>
      </c>
      <c r="Y80" s="1"/>
      <c r="Z80" s="5"/>
      <c r="AA80" s="5"/>
      <c r="AB80" s="5"/>
      <c r="AC80" s="1"/>
      <c r="AD80" s="1"/>
      <c r="AE80" s="1"/>
      <c r="AF80" s="1"/>
    </row>
    <row r="81" spans="9:32" ht="15">
      <c r="I81" s="1"/>
      <c r="J81" s="1"/>
      <c r="K81" s="1"/>
      <c r="L81" s="1"/>
      <c r="P81" s="5"/>
      <c r="Q81" s="5"/>
      <c r="S81" s="1"/>
      <c r="T81" s="1"/>
      <c r="U81" s="1"/>
      <c r="V81" s="1"/>
      <c r="Y81" s="1"/>
      <c r="Z81" s="5"/>
      <c r="AA81" s="5"/>
      <c r="AB81" s="5"/>
      <c r="AC81" s="1"/>
      <c r="AD81" s="1"/>
      <c r="AE81" s="1"/>
      <c r="AF81" s="1"/>
    </row>
    <row r="82" spans="9:32" ht="15">
      <c r="I82" s="1"/>
      <c r="J82" s="1"/>
      <c r="K82" s="1"/>
      <c r="L82" s="1"/>
      <c r="P82" s="5"/>
      <c r="Q82" s="5"/>
      <c r="S82" s="1"/>
      <c r="U82" s="1"/>
      <c r="Y82" s="1"/>
      <c r="Z82" s="5"/>
      <c r="AA82" s="5"/>
      <c r="AB82" s="5"/>
      <c r="AC82" s="1"/>
      <c r="AD82" s="1"/>
      <c r="AE82" s="1"/>
      <c r="AF82" s="1"/>
    </row>
    <row r="83" spans="9:32" ht="15">
      <c r="I83" s="1"/>
      <c r="J83" s="1"/>
      <c r="K83" s="1"/>
      <c r="L83" s="1"/>
      <c r="P83" s="5"/>
      <c r="Q83" s="5"/>
      <c r="Y83" s="1"/>
      <c r="Z83" s="5"/>
      <c r="AA83" s="5"/>
      <c r="AB83" s="5"/>
      <c r="AC83" s="1"/>
      <c r="AD83" s="1"/>
      <c r="AE83" s="1"/>
      <c r="AF83" s="1"/>
    </row>
    <row r="84" spans="9:32" ht="15">
      <c r="I84" s="1"/>
      <c r="J84" s="1"/>
      <c r="K84" s="1"/>
      <c r="L84" s="1"/>
      <c r="Y84" s="1"/>
      <c r="Z84" s="5"/>
      <c r="AA84" s="5"/>
      <c r="AB84" s="5"/>
      <c r="AC84" s="1"/>
      <c r="AD84" s="1"/>
      <c r="AE84" s="1"/>
      <c r="AF84" s="1"/>
    </row>
    <row r="85" spans="9:32" ht="15">
      <c r="I85" s="1"/>
      <c r="J85" s="1"/>
      <c r="K85" s="1"/>
      <c r="L85" s="1"/>
      <c r="Y85" s="1"/>
      <c r="Z85" s="5"/>
      <c r="AA85" s="5"/>
      <c r="AB85" s="5"/>
      <c r="AC85" s="1"/>
      <c r="AD85" s="1"/>
      <c r="AE85" s="1"/>
      <c r="AF85" s="1"/>
    </row>
    <row r="86" spans="9:32" ht="15">
      <c r="I86" s="1"/>
      <c r="J86" s="1"/>
      <c r="K86" s="1"/>
      <c r="L86" s="1"/>
      <c r="Y86" s="1"/>
      <c r="Z86" s="5"/>
      <c r="AA86" s="5"/>
      <c r="AB86" s="5"/>
      <c r="AC86" s="1"/>
      <c r="AD86" s="1"/>
      <c r="AE86" s="1"/>
      <c r="AF86" s="1"/>
    </row>
    <row r="87" spans="9:32" ht="15">
      <c r="I87" s="1"/>
      <c r="J87" s="1"/>
      <c r="K87" s="1"/>
      <c r="L87" s="1"/>
      <c r="Y87" s="1"/>
      <c r="Z87" s="5"/>
      <c r="AA87" s="5"/>
      <c r="AB87" s="5"/>
      <c r="AC87" s="1"/>
      <c r="AD87" s="1"/>
      <c r="AE87" s="1"/>
      <c r="AF87" s="1"/>
    </row>
    <row r="88" spans="9:32" ht="15">
      <c r="I88" s="1"/>
      <c r="J88" s="1"/>
      <c r="K88" s="1"/>
      <c r="L88" s="1"/>
      <c r="Y88" s="1"/>
      <c r="Z88" s="5"/>
      <c r="AA88" s="5"/>
      <c r="AB88" s="5"/>
      <c r="AC88" s="1"/>
      <c r="AD88" s="1"/>
      <c r="AE88" s="1"/>
      <c r="AF88" s="1"/>
    </row>
    <row r="89" spans="9:12" ht="15">
      <c r="I89" s="1"/>
      <c r="J89" s="1"/>
      <c r="K89" s="1"/>
      <c r="L89" s="1"/>
    </row>
    <row r="90" spans="9:12" ht="15">
      <c r="I90" s="1"/>
      <c r="J90" s="1"/>
      <c r="K90" s="1"/>
      <c r="L90" s="1"/>
    </row>
  </sheetData>
  <sheetProtection/>
  <printOptions/>
  <pageMargins left="0.5905511811023622" right="0.5905511811023622" top="0.5905511811023622" bottom="0.5905511811023622" header="0" footer="0"/>
  <pageSetup fitToHeight="1" fitToWidth="1" horizontalDpi="600" verticalDpi="600" orientation="landscape" paperSize="8" scale="52" r:id="rId1"/>
</worksheet>
</file>

<file path=xl/worksheets/sheet4.xml><?xml version="1.0" encoding="utf-8"?>
<worksheet xmlns="http://schemas.openxmlformats.org/spreadsheetml/2006/main" xmlns:r="http://schemas.openxmlformats.org/officeDocument/2006/relationships">
  <sheetPr>
    <pageSetUpPr fitToPage="1"/>
  </sheetPr>
  <dimension ref="A1:AM59"/>
  <sheetViews>
    <sheetView zoomScalePageLayoutView="0" workbookViewId="0" topLeftCell="A1">
      <selection activeCell="A16" sqref="A16"/>
    </sheetView>
  </sheetViews>
  <sheetFormatPr defaultColWidth="11.421875" defaultRowHeight="15"/>
  <cols>
    <col min="1" max="1" width="7.140625" style="0" customWidth="1"/>
    <col min="2" max="4" width="6.57421875" style="0" customWidth="1"/>
    <col min="5" max="5" width="8.140625" style="0" customWidth="1"/>
    <col min="6" max="6" width="5.8515625" style="0" customWidth="1"/>
    <col min="7" max="7" width="11.57421875" style="0" customWidth="1"/>
    <col min="8" max="8" width="12.7109375" style="0" customWidth="1"/>
    <col min="10" max="10" width="5.140625" style="0" customWidth="1"/>
    <col min="12" max="12" width="5.00390625" style="0" customWidth="1"/>
    <col min="14" max="14" width="13.00390625" style="0" customWidth="1"/>
    <col min="15" max="15" width="11.57421875" style="0" customWidth="1"/>
    <col min="16" max="16" width="8.140625" style="4" customWidth="1"/>
    <col min="17" max="17" width="8.57421875" style="4" customWidth="1"/>
    <col min="18" max="18" width="5.421875" style="0" customWidth="1"/>
    <col min="19" max="19" width="7.8515625" style="0" customWidth="1"/>
    <col min="20" max="20" width="8.421875" style="0" customWidth="1"/>
    <col min="21" max="21" width="8.00390625" style="0" customWidth="1"/>
    <col min="22" max="22" width="8.57421875" style="0" customWidth="1"/>
    <col min="24" max="24" width="21.57421875" style="0" customWidth="1"/>
    <col min="25" max="25" width="7.140625" style="0" customWidth="1"/>
    <col min="26" max="26" width="9.00390625" style="4" customWidth="1"/>
    <col min="27" max="27" width="8.421875" style="4" customWidth="1"/>
    <col min="28" max="28" width="5.57421875" style="4" customWidth="1"/>
    <col min="29" max="29" width="8.421875" style="0" customWidth="1"/>
    <col min="30" max="30" width="8.28125" style="0" customWidth="1"/>
    <col min="31" max="31" width="8.140625" style="0" customWidth="1"/>
    <col min="32" max="32" width="8.7109375" style="0" customWidth="1"/>
    <col min="34" max="34" width="24.00390625" style="0" customWidth="1"/>
    <col min="35" max="35" width="7.421875" style="0" customWidth="1"/>
    <col min="36" max="36" width="8.57421875" style="0" customWidth="1"/>
    <col min="37" max="37" width="8.7109375" style="0" customWidth="1"/>
  </cols>
  <sheetData>
    <row r="1" ht="15">
      <c r="A1" t="s">
        <v>82</v>
      </c>
    </row>
    <row r="2" ht="15">
      <c r="A2" t="s">
        <v>98</v>
      </c>
    </row>
    <row r="3" spans="1:30" ht="15">
      <c r="A3" t="s">
        <v>81</v>
      </c>
      <c r="P3"/>
      <c r="Q3"/>
      <c r="R3" s="4"/>
      <c r="S3" s="4"/>
      <c r="Z3"/>
      <c r="AA3"/>
      <c r="AC3" s="4"/>
      <c r="AD3" s="4"/>
    </row>
    <row r="4" spans="2:30" ht="15">
      <c r="B4" s="10" t="s">
        <v>42</v>
      </c>
      <c r="I4" s="6" t="s">
        <v>30</v>
      </c>
      <c r="K4" s="4"/>
      <c r="P4" s="2" t="s">
        <v>56</v>
      </c>
      <c r="Q4"/>
      <c r="R4" s="4"/>
      <c r="S4" s="4"/>
      <c r="Z4" s="8" t="s">
        <v>31</v>
      </c>
      <c r="AA4"/>
      <c r="AC4" s="4"/>
      <c r="AD4" s="4"/>
    </row>
    <row r="5" spans="2:30" ht="15">
      <c r="B5" s="4"/>
      <c r="K5" s="4"/>
      <c r="P5" s="4" t="s">
        <v>57</v>
      </c>
      <c r="Q5"/>
      <c r="R5" s="4"/>
      <c r="S5" s="4"/>
      <c r="Z5" s="4" t="s">
        <v>57</v>
      </c>
      <c r="AA5"/>
      <c r="AC5" s="4"/>
      <c r="AD5" s="4"/>
    </row>
    <row r="6" spans="1:30" ht="15">
      <c r="A6" t="s">
        <v>79</v>
      </c>
      <c r="P6"/>
      <c r="Q6"/>
      <c r="R6" s="4"/>
      <c r="S6" s="4"/>
      <c r="Z6"/>
      <c r="AA6"/>
      <c r="AC6" s="4"/>
      <c r="AD6" s="4"/>
    </row>
    <row r="7" spans="6:34" ht="15">
      <c r="F7" t="s">
        <v>64</v>
      </c>
      <c r="N7" t="s">
        <v>65</v>
      </c>
      <c r="P7"/>
      <c r="Q7"/>
      <c r="R7" s="4"/>
      <c r="S7" s="4"/>
      <c r="V7" s="1"/>
      <c r="X7" t="s">
        <v>66</v>
      </c>
      <c r="Z7"/>
      <c r="AA7"/>
      <c r="AC7" s="4"/>
      <c r="AD7" s="4"/>
      <c r="AH7" t="s">
        <v>74</v>
      </c>
    </row>
    <row r="9" spans="2:37" ht="15.75" customHeight="1">
      <c r="B9" s="11" t="s">
        <v>28</v>
      </c>
      <c r="C9" s="11" t="s">
        <v>29</v>
      </c>
      <c r="D9" s="11" t="s">
        <v>43</v>
      </c>
      <c r="E9" s="11" t="s">
        <v>44</v>
      </c>
      <c r="F9" s="11" t="s">
        <v>13</v>
      </c>
      <c r="G9" t="s">
        <v>1</v>
      </c>
      <c r="H9" t="s">
        <v>0</v>
      </c>
      <c r="I9" s="6" t="s">
        <v>21</v>
      </c>
      <c r="J9" t="s">
        <v>14</v>
      </c>
      <c r="K9" s="6" t="s">
        <v>22</v>
      </c>
      <c r="L9" t="s">
        <v>14</v>
      </c>
      <c r="N9" t="s">
        <v>0</v>
      </c>
      <c r="O9" t="s">
        <v>1</v>
      </c>
      <c r="P9" s="2" t="s">
        <v>5</v>
      </c>
      <c r="Q9" s="2" t="s">
        <v>6</v>
      </c>
      <c r="R9" s="2" t="s">
        <v>24</v>
      </c>
      <c r="S9" t="s">
        <v>2</v>
      </c>
      <c r="U9" t="s">
        <v>3</v>
      </c>
      <c r="X9" t="s">
        <v>0</v>
      </c>
      <c r="Y9" t="s">
        <v>1</v>
      </c>
      <c r="Z9" s="8" t="s">
        <v>10</v>
      </c>
      <c r="AA9" s="8" t="s">
        <v>11</v>
      </c>
      <c r="AB9" s="8" t="s">
        <v>24</v>
      </c>
      <c r="AC9" t="s">
        <v>8</v>
      </c>
      <c r="AE9" t="s">
        <v>9</v>
      </c>
      <c r="AH9" t="s">
        <v>0</v>
      </c>
      <c r="AI9" t="s">
        <v>1</v>
      </c>
      <c r="AJ9" t="s">
        <v>76</v>
      </c>
      <c r="AK9" t="s">
        <v>75</v>
      </c>
    </row>
    <row r="10" spans="2:39" ht="15.75" customHeight="1">
      <c r="B10" s="11"/>
      <c r="C10" s="11"/>
      <c r="D10" s="11"/>
      <c r="E10" s="11"/>
      <c r="F10" s="11"/>
      <c r="I10" s="6"/>
      <c r="K10" s="6"/>
      <c r="P10" s="2"/>
      <c r="Q10" s="2"/>
      <c r="R10" s="2"/>
      <c r="S10" t="s">
        <v>4</v>
      </c>
      <c r="T10" t="s">
        <v>7</v>
      </c>
      <c r="U10" t="s">
        <v>4</v>
      </c>
      <c r="V10" t="s">
        <v>7</v>
      </c>
      <c r="Z10" s="8"/>
      <c r="AA10" s="8"/>
      <c r="AB10" s="8"/>
      <c r="AC10" t="s">
        <v>7</v>
      </c>
      <c r="AD10" t="s">
        <v>12</v>
      </c>
      <c r="AE10" t="s">
        <v>7</v>
      </c>
      <c r="AF10" t="s">
        <v>12</v>
      </c>
      <c r="AJ10" t="s">
        <v>32</v>
      </c>
      <c r="AK10" t="s">
        <v>32</v>
      </c>
      <c r="AM10" s="1" t="s">
        <v>85</v>
      </c>
    </row>
    <row r="11" spans="1:39" ht="15.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H11" t="s">
        <v>33</v>
      </c>
      <c r="AJ11" s="21">
        <v>221.5</v>
      </c>
      <c r="AK11" s="21">
        <v>224.5</v>
      </c>
      <c r="AL11" s="21"/>
      <c r="AM11" s="21"/>
    </row>
    <row r="12" spans="1:39" s="4" customFormat="1" ht="15.75" customHeight="1">
      <c r="A12" t="s">
        <v>99</v>
      </c>
      <c r="AJ12" s="30"/>
      <c r="AK12" s="30"/>
      <c r="AL12" s="30"/>
      <c r="AM12" s="30"/>
    </row>
    <row r="13" spans="2:39" ht="15">
      <c r="B13" s="11">
        <v>56395</v>
      </c>
      <c r="C13" s="11">
        <v>56399</v>
      </c>
      <c r="D13" s="11" t="s">
        <v>58</v>
      </c>
      <c r="E13" s="11" t="s">
        <v>60</v>
      </c>
      <c r="F13" s="11" t="s">
        <v>34</v>
      </c>
      <c r="G13" t="s">
        <v>35</v>
      </c>
      <c r="H13" t="str">
        <f>TEXT(D13,"0000")&amp;"-"&amp;TEXT(E13,"0000")</f>
        <v>BP0T-OPMT/1</v>
      </c>
      <c r="I13" s="19">
        <v>-354.93</v>
      </c>
      <c r="J13">
        <v>0.1</v>
      </c>
      <c r="K13" s="19">
        <v>-364.96</v>
      </c>
      <c r="L13">
        <v>0.1</v>
      </c>
      <c r="N13" t="str">
        <f>H13</f>
        <v>BP0T-OPMT/1</v>
      </c>
      <c r="O13" t="str">
        <f>TEXT(B13,"00000")&amp;"-"&amp;TEXT(C13,"00000")</f>
        <v>56395-56399</v>
      </c>
      <c r="P13" s="3">
        <v>50</v>
      </c>
      <c r="Q13" s="3">
        <v>117.2</v>
      </c>
      <c r="R13" s="3" t="s">
        <v>25</v>
      </c>
      <c r="S13" s="21">
        <f>I13</f>
        <v>-354.93</v>
      </c>
      <c r="T13" s="21">
        <f>S13+P13-Q13</f>
        <v>-422.13</v>
      </c>
      <c r="U13" s="21">
        <f>K13</f>
        <v>-364.96</v>
      </c>
      <c r="V13" s="21">
        <f>U13+P13-Q13</f>
        <v>-432.15999999999997</v>
      </c>
      <c r="X13" t="str">
        <f>TEXT(E13,"0000")&amp;"-"&amp;TEXT(E$32,"0000")&amp;" via "&amp;TEXT(D$32,"0000")</f>
        <v>OPMT/1-BP0R via BP0T</v>
      </c>
      <c r="Y13" s="1">
        <f>2014+(B13+C13-2*56658)/730</f>
        <v>2013.2849315068493</v>
      </c>
      <c r="Z13" s="8">
        <v>156.5</v>
      </c>
      <c r="AA13" s="8">
        <v>133.4</v>
      </c>
      <c r="AB13" s="8"/>
      <c r="AC13" s="21">
        <f>T$32-T13</f>
        <v>108.77999999999997</v>
      </c>
      <c r="AD13" s="21">
        <f>AC13-Z13+AA13</f>
        <v>85.67999999999998</v>
      </c>
      <c r="AE13" s="21">
        <f>V$32-V13</f>
        <v>117.99999999999994</v>
      </c>
      <c r="AF13" s="21">
        <f>AE13-Z13+AA13</f>
        <v>94.89999999999995</v>
      </c>
      <c r="AH13" t="str">
        <f>TEXT(E13,"0000")&amp;" wrt "&amp;TEXT(E$32,"0000")&amp;" via "&amp;TEXT(D$32,"0000")</f>
        <v>OPMT/1 wrt BP0R via BP0T</v>
      </c>
      <c r="AI13" s="1">
        <f>Y13</f>
        <v>2013.2849315068493</v>
      </c>
      <c r="AJ13" s="21">
        <f>AD13+AJ$11</f>
        <v>307.17999999999995</v>
      </c>
      <c r="AK13" s="21">
        <f>AF13+AK$11</f>
        <v>319.4</v>
      </c>
      <c r="AL13" s="21"/>
      <c r="AM13" s="21">
        <f>2.545*AJ13-1.545*AK13+Z13-Q13</f>
        <v>327.60009999999994</v>
      </c>
    </row>
    <row r="14" spans="2:39" ht="15">
      <c r="B14" s="11">
        <v>56395</v>
      </c>
      <c r="C14" s="11">
        <v>56399</v>
      </c>
      <c r="D14" s="11" t="s">
        <v>55</v>
      </c>
      <c r="E14" s="11" t="s">
        <v>60</v>
      </c>
      <c r="F14" s="11" t="s">
        <v>34</v>
      </c>
      <c r="G14" t="s">
        <v>35</v>
      </c>
      <c r="H14" t="str">
        <f>TEXT(D14,"0000")&amp;"-"&amp;TEXT(E14,"0000")</f>
        <v>BP0U-OPMT/1</v>
      </c>
      <c r="I14" s="19">
        <v>-352.18</v>
      </c>
      <c r="J14" s="1">
        <v>0.1</v>
      </c>
      <c r="K14" s="19">
        <v>-358.41</v>
      </c>
      <c r="L14" s="1">
        <v>0.1</v>
      </c>
      <c r="N14" t="str">
        <f>H14</f>
        <v>BP0U-OPMT/1</v>
      </c>
      <c r="O14" t="str">
        <f>TEXT(B14,"00000")&amp;"-"&amp;TEXT(C14,"00000")</f>
        <v>56395-56399</v>
      </c>
      <c r="P14" s="3">
        <v>50</v>
      </c>
      <c r="Q14" s="3">
        <v>117.2</v>
      </c>
      <c r="R14" s="3" t="s">
        <v>25</v>
      </c>
      <c r="S14" s="21">
        <f>I14</f>
        <v>-352.18</v>
      </c>
      <c r="T14" s="21">
        <f>S14+P14-Q14</f>
        <v>-419.38</v>
      </c>
      <c r="U14" s="21">
        <f>K14</f>
        <v>-358.41</v>
      </c>
      <c r="V14" s="21">
        <f>U14+P14-Q14</f>
        <v>-425.61</v>
      </c>
      <c r="X14" t="str">
        <f>TEXT(E14,"0000")&amp;"-"&amp;TEXT(E$37,"0000")&amp;" via "&amp;TEXT(D$37,"0000")</f>
        <v>OPMT/1-BP0R via BP0U</v>
      </c>
      <c r="Y14" s="1">
        <f>2014+(B14+C14-2*56658)/730</f>
        <v>2013.2849315068493</v>
      </c>
      <c r="Z14" s="9">
        <v>156.5</v>
      </c>
      <c r="AA14" s="9">
        <v>133.4</v>
      </c>
      <c r="AB14" s="9"/>
      <c r="AC14" s="21">
        <f>T$37-T14</f>
        <v>108.79499999999996</v>
      </c>
      <c r="AD14" s="21">
        <f>AC14-Z14+AA14</f>
        <v>85.69499999999996</v>
      </c>
      <c r="AE14" s="21">
        <f>V$37-V14</f>
        <v>118.02499999999998</v>
      </c>
      <c r="AF14" s="21">
        <f>AE14-Z14+AA14</f>
        <v>94.92499999999998</v>
      </c>
      <c r="AH14" t="str">
        <f>TEXT(E14,"0000")&amp;" wrt "&amp;TEXT(E$37,"0000")&amp;" via "&amp;TEXT(D$37,"0000")</f>
        <v>OPMT/1 wrt BP0R via BP0U</v>
      </c>
      <c r="AI14" s="1">
        <f>Y14</f>
        <v>2013.2849315068493</v>
      </c>
      <c r="AJ14" s="21">
        <f>AD14+AJ$11</f>
        <v>307.19499999999994</v>
      </c>
      <c r="AK14" s="21">
        <f>AF14+AK$11</f>
        <v>319.42499999999995</v>
      </c>
      <c r="AL14" s="21"/>
      <c r="AM14" s="21">
        <f>2.545*AJ14-1.545*AK14+Z14-Q14</f>
        <v>327.5996499999999</v>
      </c>
    </row>
    <row r="15" spans="2:39" ht="15">
      <c r="B15" s="11"/>
      <c r="C15" s="11"/>
      <c r="D15" s="11"/>
      <c r="E15" s="11"/>
      <c r="F15" s="11"/>
      <c r="I15" s="19"/>
      <c r="J15" s="1"/>
      <c r="K15" s="19"/>
      <c r="L15" s="1"/>
      <c r="P15" s="3"/>
      <c r="Q15" s="3"/>
      <c r="R15" s="3"/>
      <c r="S15" s="21"/>
      <c r="T15" s="21"/>
      <c r="U15" s="21"/>
      <c r="V15" s="21"/>
      <c r="Y15" s="1"/>
      <c r="Z15" s="9"/>
      <c r="AA15" s="9"/>
      <c r="AB15" s="9"/>
      <c r="AC15" s="21"/>
      <c r="AD15" s="21"/>
      <c r="AE15" s="21"/>
      <c r="AF15" s="21"/>
      <c r="AI15" s="1"/>
      <c r="AJ15" s="21"/>
      <c r="AK15" s="21"/>
      <c r="AL15" s="21"/>
      <c r="AM15" s="21"/>
    </row>
    <row r="16" spans="1:39" ht="15">
      <c r="A16" t="s">
        <v>100</v>
      </c>
      <c r="B16" s="11"/>
      <c r="C16" s="11"/>
      <c r="D16" s="11"/>
      <c r="E16" s="11"/>
      <c r="F16" s="11"/>
      <c r="I16" s="19"/>
      <c r="J16" s="1"/>
      <c r="K16" s="19"/>
      <c r="L16" s="1"/>
      <c r="P16" s="3"/>
      <c r="Q16" s="3"/>
      <c r="R16" s="3"/>
      <c r="S16" s="21"/>
      <c r="T16" s="21"/>
      <c r="U16" s="21"/>
      <c r="V16" s="21"/>
      <c r="Y16" s="1"/>
      <c r="Z16" s="9"/>
      <c r="AA16" s="9"/>
      <c r="AB16" s="9"/>
      <c r="AC16" s="21"/>
      <c r="AD16" s="21"/>
      <c r="AE16" s="21"/>
      <c r="AF16" s="21"/>
      <c r="AI16" s="1"/>
      <c r="AJ16" s="21"/>
      <c r="AK16" s="21"/>
      <c r="AL16" s="21"/>
      <c r="AM16" s="21"/>
    </row>
    <row r="17" spans="2:39" ht="15">
      <c r="B17" s="11">
        <v>56400</v>
      </c>
      <c r="C17" s="11">
        <v>56403</v>
      </c>
      <c r="D17" s="11" t="s">
        <v>58</v>
      </c>
      <c r="E17" s="11" t="s">
        <v>61</v>
      </c>
      <c r="F17" s="11" t="s">
        <v>34</v>
      </c>
      <c r="G17" t="s">
        <v>36</v>
      </c>
      <c r="H17" t="str">
        <f>TEXT(D17,"0000")&amp;"-"&amp;TEXT(E17,"0000")</f>
        <v>BP0T-OPMT/2</v>
      </c>
      <c r="I17" s="19">
        <v>-648.03</v>
      </c>
      <c r="J17" s="1">
        <v>0.1</v>
      </c>
      <c r="K17" s="19">
        <v>-658.04</v>
      </c>
      <c r="L17" s="1">
        <v>0.1</v>
      </c>
      <c r="N17" t="str">
        <f>H17</f>
        <v>BP0T-OPMT/2</v>
      </c>
      <c r="O17" t="str">
        <f>TEXT(B17,"00000")&amp;"-"&amp;TEXT(C17,"00000")</f>
        <v>56400-56403</v>
      </c>
      <c r="P17" s="3">
        <v>342.6</v>
      </c>
      <c r="Q17" s="3">
        <v>117.2</v>
      </c>
      <c r="R17" s="3" t="s">
        <v>25</v>
      </c>
      <c r="S17" s="21">
        <f>I17</f>
        <v>-648.03</v>
      </c>
      <c r="T17" s="21">
        <f>S17+P17-Q17</f>
        <v>-422.62999999999994</v>
      </c>
      <c r="U17" s="21">
        <f>K17</f>
        <v>-658.04</v>
      </c>
      <c r="V17" s="21">
        <f>U17+P17-Q17</f>
        <v>-432.63999999999993</v>
      </c>
      <c r="X17" t="str">
        <f>TEXT(E17,"0000")&amp;"-"&amp;TEXT(E$32,"0000")&amp;" via "&amp;TEXT(D$32,"0000")</f>
        <v>OPMT/2-BP0R via BP0T</v>
      </c>
      <c r="Y17" s="1">
        <f>2014+(B17+C17-2*56658)/730</f>
        <v>2013.2972602739726</v>
      </c>
      <c r="Z17" s="9">
        <v>156.5</v>
      </c>
      <c r="AA17" s="9">
        <v>133.4</v>
      </c>
      <c r="AB17" s="9"/>
      <c r="AC17" s="21">
        <f>T$32-T17</f>
        <v>109.27999999999992</v>
      </c>
      <c r="AD17" s="21">
        <f>AC17-Z17+AA17</f>
        <v>86.17999999999992</v>
      </c>
      <c r="AE17" s="21">
        <f>V$32-V17</f>
        <v>118.4799999999999</v>
      </c>
      <c r="AF17" s="21">
        <f>AE17-Z17+AA17</f>
        <v>95.37999999999991</v>
      </c>
      <c r="AH17" t="str">
        <f>TEXT(E17,"0000")&amp;" wrt "&amp;TEXT(E$32,"0000")&amp;" via "&amp;TEXT(D$32,"0000")</f>
        <v>OPMT/2 wrt BP0R via BP0T</v>
      </c>
      <c r="AI17" s="1">
        <f>Y17</f>
        <v>2013.2972602739726</v>
      </c>
      <c r="AJ17" s="21">
        <f>AD17+AJ$11</f>
        <v>307.67999999999995</v>
      </c>
      <c r="AK17" s="21">
        <f>AF17+AK$11</f>
        <v>319.8799999999999</v>
      </c>
      <c r="AL17" s="21"/>
      <c r="AM17" s="21">
        <f>2.545*AJ17-1.545*AK17+Z17-Q17</f>
        <v>328.13100000000003</v>
      </c>
    </row>
    <row r="18" spans="2:39" ht="15">
      <c r="B18" s="11">
        <v>56400</v>
      </c>
      <c r="C18" s="11">
        <v>56403</v>
      </c>
      <c r="D18" s="11" t="s">
        <v>55</v>
      </c>
      <c r="E18" s="11" t="s">
        <v>61</v>
      </c>
      <c r="F18" s="11" t="s">
        <v>34</v>
      </c>
      <c r="G18" t="s">
        <v>36</v>
      </c>
      <c r="H18" t="str">
        <f>TEXT(D18,"0000")&amp;"-"&amp;TEXT(E18,"0000")</f>
        <v>BP0U-OPMT/2</v>
      </c>
      <c r="I18" s="19">
        <v>-645.19</v>
      </c>
      <c r="J18" s="1">
        <v>0.1</v>
      </c>
      <c r="K18" s="19">
        <v>-651.43</v>
      </c>
      <c r="L18" s="1">
        <v>0.1</v>
      </c>
      <c r="N18" t="str">
        <f>H18</f>
        <v>BP0U-OPMT/2</v>
      </c>
      <c r="O18" t="str">
        <f>TEXT(B18,"00000")&amp;"-"&amp;TEXT(C18,"00000")</f>
        <v>56400-56403</v>
      </c>
      <c r="P18" s="3">
        <v>342.6</v>
      </c>
      <c r="Q18" s="3">
        <v>117.2</v>
      </c>
      <c r="R18" s="3" t="s">
        <v>25</v>
      </c>
      <c r="S18" s="21">
        <f>I18</f>
        <v>-645.19</v>
      </c>
      <c r="T18" s="21">
        <f>S18+P18-Q18</f>
        <v>-419.79</v>
      </c>
      <c r="U18" s="21">
        <f>K18</f>
        <v>-651.43</v>
      </c>
      <c r="V18" s="21">
        <f>U18+P18-Q18</f>
        <v>-426.0299999999999</v>
      </c>
      <c r="X18" t="str">
        <f>TEXT(E18,"0000")&amp;"-"&amp;TEXT(E$37,"0000")&amp;" via "&amp;TEXT(D$37,"0000")</f>
        <v>OPMT/2-BP0R via BP0U</v>
      </c>
      <c r="Y18" s="1">
        <f>2014+(B18+C18-2*56658)/730</f>
        <v>2013.2972602739726</v>
      </c>
      <c r="Z18" s="9">
        <v>156.5</v>
      </c>
      <c r="AA18" s="9">
        <v>133.4</v>
      </c>
      <c r="AB18" s="9"/>
      <c r="AC18" s="21">
        <f>T$37-T18</f>
        <v>109.20499999999998</v>
      </c>
      <c r="AD18" s="21">
        <f>AC18-Z18+AA18</f>
        <v>86.10499999999999</v>
      </c>
      <c r="AE18" s="21">
        <f>V$37-V18</f>
        <v>118.44499999999988</v>
      </c>
      <c r="AF18" s="21">
        <f>AE18-Z18+AA18</f>
        <v>95.34499999999989</v>
      </c>
      <c r="AH18" t="str">
        <f>TEXT(E18,"0000")&amp;" wrt "&amp;TEXT(E$37,"0000")&amp;" via "&amp;TEXT(D$37,"0000")</f>
        <v>OPMT/2 wrt BP0R via BP0U</v>
      </c>
      <c r="AI18" s="1">
        <f>Y18</f>
        <v>2013.2972602739726</v>
      </c>
      <c r="AJ18" s="21">
        <f>AD18+AJ$11</f>
        <v>307.605</v>
      </c>
      <c r="AK18" s="21">
        <f>AF18+AK$11</f>
        <v>319.8449999999999</v>
      </c>
      <c r="AL18" s="21"/>
      <c r="AM18" s="21">
        <f>2.545*AJ18-1.545*AK18+Z18-Q18</f>
        <v>327.9942000000002</v>
      </c>
    </row>
    <row r="19" spans="1:39" ht="15">
      <c r="A19" s="14"/>
      <c r="B19" s="14"/>
      <c r="C19" s="14"/>
      <c r="D19" s="14"/>
      <c r="E19" s="14"/>
      <c r="F19" s="14"/>
      <c r="G19" s="14"/>
      <c r="H19" s="14"/>
      <c r="I19" s="15"/>
      <c r="J19" s="15"/>
      <c r="K19" s="15"/>
      <c r="L19" s="15"/>
      <c r="M19" s="14"/>
      <c r="N19" s="14"/>
      <c r="O19" s="14"/>
      <c r="P19" s="15"/>
      <c r="Q19" s="15"/>
      <c r="R19" s="15"/>
      <c r="S19" s="15"/>
      <c r="T19" s="15"/>
      <c r="U19" s="15"/>
      <c r="V19" s="15"/>
      <c r="W19" s="14"/>
      <c r="X19" s="14"/>
      <c r="Y19" s="15"/>
      <c r="Z19" s="15"/>
      <c r="AA19" s="15"/>
      <c r="AB19" s="15"/>
      <c r="AC19" s="18"/>
      <c r="AD19" s="18"/>
      <c r="AE19" s="18"/>
      <c r="AF19" s="18"/>
      <c r="AI19" s="1"/>
      <c r="AJ19" s="21"/>
      <c r="AK19" s="21"/>
      <c r="AL19" s="21"/>
      <c r="AM19" s="21"/>
    </row>
    <row r="20" spans="2:39" ht="15">
      <c r="B20" s="11"/>
      <c r="C20" s="11"/>
      <c r="D20" s="11"/>
      <c r="E20" s="11"/>
      <c r="F20" s="11"/>
      <c r="I20" s="7"/>
      <c r="J20" s="1"/>
      <c r="K20" s="7"/>
      <c r="L20" s="1"/>
      <c r="P20" s="3"/>
      <c r="Q20" s="3"/>
      <c r="R20" s="3"/>
      <c r="S20" s="1"/>
      <c r="T20" s="1"/>
      <c r="U20" s="1"/>
      <c r="V20" s="1"/>
      <c r="Y20" s="1"/>
      <c r="Z20" s="9"/>
      <c r="AA20" s="9"/>
      <c r="AB20" s="9"/>
      <c r="AC20" s="21"/>
      <c r="AD20" s="21"/>
      <c r="AE20" s="21"/>
      <c r="AF20" s="21"/>
      <c r="AH20" t="s">
        <v>41</v>
      </c>
      <c r="AJ20" s="21">
        <v>305.6</v>
      </c>
      <c r="AK20" s="21">
        <v>321.9</v>
      </c>
      <c r="AL20" s="21"/>
      <c r="AM20" s="21"/>
    </row>
    <row r="21" spans="2:39" ht="15">
      <c r="B21" s="11"/>
      <c r="C21" s="11"/>
      <c r="D21" s="11"/>
      <c r="E21" s="11"/>
      <c r="F21" s="11"/>
      <c r="I21" s="7"/>
      <c r="J21" s="1"/>
      <c r="K21" s="7"/>
      <c r="L21" s="1"/>
      <c r="P21" s="3"/>
      <c r="Q21" s="3"/>
      <c r="R21" s="3"/>
      <c r="S21" s="1"/>
      <c r="T21" s="1"/>
      <c r="U21" s="1"/>
      <c r="V21" s="1"/>
      <c r="X21" t="str">
        <f>TEXT(E13,"0000")&amp;"-"&amp;TEXT(E$42,"0000")&amp;" via "&amp;TEXT(D$42,"0000")</f>
        <v>OPMT/1-BP0C via BP0T</v>
      </c>
      <c r="Y21" s="1">
        <v>2013.2849315068493</v>
      </c>
      <c r="Z21" s="8">
        <v>156.5</v>
      </c>
      <c r="AA21" s="8">
        <v>234.4</v>
      </c>
      <c r="AB21" s="8"/>
      <c r="AC21" s="21">
        <f>T$42-T13</f>
        <v>-75.97500000000002</v>
      </c>
      <c r="AD21" s="21">
        <f>AC21-Z21+AA21</f>
        <v>1.924999999999983</v>
      </c>
      <c r="AE21" s="21">
        <f>V$42-V13</f>
        <v>-82.03000000000009</v>
      </c>
      <c r="AF21" s="21">
        <f>AE21-Z21+AA21</f>
        <v>-4.130000000000081</v>
      </c>
      <c r="AH21" t="str">
        <f>TEXT(E13,"0000")&amp;" wrt "&amp;TEXT(E$42,"0000")&amp;" via "&amp;TEXT(D$42,"0000")</f>
        <v>OPMT/1 wrt BP0C via BP0T</v>
      </c>
      <c r="AI21" s="1">
        <f>Y21</f>
        <v>2013.2849315068493</v>
      </c>
      <c r="AJ21" s="21">
        <f>AD21+AJ$20</f>
        <v>307.525</v>
      </c>
      <c r="AK21" s="21">
        <f>AF21+AK$20</f>
        <v>317.76999999999987</v>
      </c>
      <c r="AL21" s="21"/>
      <c r="AM21" s="21"/>
    </row>
    <row r="22" spans="2:39" ht="15">
      <c r="B22" s="11"/>
      <c r="C22" s="11"/>
      <c r="D22" s="11"/>
      <c r="E22" s="11"/>
      <c r="F22" s="11"/>
      <c r="I22" s="7"/>
      <c r="J22" s="1"/>
      <c r="K22" s="7"/>
      <c r="L22" s="1"/>
      <c r="P22" s="3"/>
      <c r="Q22" s="3"/>
      <c r="R22" s="3"/>
      <c r="S22" s="1"/>
      <c r="T22" s="1"/>
      <c r="U22" s="1"/>
      <c r="V22" s="1"/>
      <c r="X22" t="str">
        <f>TEXT(E14,"0000")&amp;"-"&amp;TEXT(E$47,"0000")&amp;" via "&amp;TEXT(D$47,"0000")</f>
        <v>OPMT/1-BP0C via BP0U</v>
      </c>
      <c r="Y22" s="1">
        <v>2013.2849315068493</v>
      </c>
      <c r="Z22" s="9">
        <v>156.5</v>
      </c>
      <c r="AA22" s="8">
        <v>234.4</v>
      </c>
      <c r="AB22" s="9"/>
      <c r="AC22" s="21">
        <f>T$47-T14</f>
        <v>-75.93</v>
      </c>
      <c r="AD22" s="21">
        <f>AC22-Z22+AA22</f>
        <v>1.9699999999999989</v>
      </c>
      <c r="AE22" s="21">
        <f>V$47-V14</f>
        <v>-81.98000000000002</v>
      </c>
      <c r="AF22" s="21">
        <f>AE22-Z22+AA22</f>
        <v>-4.0800000000000125</v>
      </c>
      <c r="AH22" t="str">
        <f>TEXT(E14,"0000")&amp;" wrt "&amp;TEXT(E$47,"0000")&amp;" via "&amp;TEXT(D$47,"0000")</f>
        <v>OPMT/1 wrt BP0C via BP0U</v>
      </c>
      <c r="AI22" s="1">
        <f>Y22</f>
        <v>2013.2849315068493</v>
      </c>
      <c r="AJ22" s="21">
        <f>AD22+AJ$20</f>
        <v>307.57000000000005</v>
      </c>
      <c r="AK22" s="21">
        <f>AF22+AK$20</f>
        <v>317.81999999999994</v>
      </c>
      <c r="AL22" s="21"/>
      <c r="AM22" s="21"/>
    </row>
    <row r="23" spans="2:39" ht="15">
      <c r="B23" s="11"/>
      <c r="C23" s="11"/>
      <c r="D23" s="11"/>
      <c r="E23" s="11"/>
      <c r="F23" s="11"/>
      <c r="I23" s="7"/>
      <c r="J23" s="1"/>
      <c r="K23" s="7"/>
      <c r="L23" s="1"/>
      <c r="P23" s="3"/>
      <c r="Q23" s="3"/>
      <c r="R23" s="3"/>
      <c r="S23" s="1"/>
      <c r="T23" s="1"/>
      <c r="U23" s="1"/>
      <c r="V23" s="1"/>
      <c r="Y23" s="1"/>
      <c r="Z23" s="9"/>
      <c r="AA23" s="9"/>
      <c r="AB23" s="9"/>
      <c r="AC23" s="21"/>
      <c r="AD23" s="21"/>
      <c r="AE23" s="21"/>
      <c r="AF23" s="21"/>
      <c r="AI23" s="1"/>
      <c r="AJ23" s="21"/>
      <c r="AK23" s="21"/>
      <c r="AL23" s="21"/>
      <c r="AM23" s="21"/>
    </row>
    <row r="24" spans="2:39" ht="15">
      <c r="B24" s="11"/>
      <c r="C24" s="11"/>
      <c r="D24" s="11"/>
      <c r="E24" s="11"/>
      <c r="F24" s="11"/>
      <c r="I24" s="7"/>
      <c r="J24" s="1"/>
      <c r="K24" s="7"/>
      <c r="L24" s="1"/>
      <c r="P24" s="3"/>
      <c r="Q24" s="3"/>
      <c r="R24" s="3"/>
      <c r="S24" s="1"/>
      <c r="T24" s="1"/>
      <c r="U24" s="1"/>
      <c r="V24" s="1"/>
      <c r="X24" t="str">
        <f>TEXT(E17,"0000")&amp;"-"&amp;TEXT(E$42,"0000")&amp;" via "&amp;TEXT(D$42,"0000")</f>
        <v>OPMT/2-BP0C via BP0T</v>
      </c>
      <c r="Y24" s="1">
        <v>2013.2972602739726</v>
      </c>
      <c r="Z24" s="9">
        <v>156.5</v>
      </c>
      <c r="AA24" s="8">
        <v>234.4</v>
      </c>
      <c r="AB24" s="9"/>
      <c r="AC24" s="21">
        <f>T$42-T17</f>
        <v>-75.47500000000008</v>
      </c>
      <c r="AD24" s="21">
        <f>AC24-Z24+AA24</f>
        <v>2.424999999999926</v>
      </c>
      <c r="AE24" s="21">
        <f>V$42-V17</f>
        <v>-81.55000000000013</v>
      </c>
      <c r="AF24" s="21">
        <f>AE24-Z24+AA24</f>
        <v>-3.6500000000001194</v>
      </c>
      <c r="AH24" t="str">
        <f>TEXT(E17,"0000")&amp;" wrt "&amp;TEXT(E$42,"0000")&amp;" via "&amp;TEXT(D$42,"0000")</f>
        <v>OPMT/2 wrt BP0C via BP0T</v>
      </c>
      <c r="AI24" s="1">
        <f>Y24</f>
        <v>2013.2972602739726</v>
      </c>
      <c r="AJ24" s="21">
        <f>AD24+AJ$20</f>
        <v>308.025</v>
      </c>
      <c r="AK24" s="21">
        <f>AF24+AK$20</f>
        <v>318.2499999999999</v>
      </c>
      <c r="AL24" s="21"/>
      <c r="AM24" s="21"/>
    </row>
    <row r="25" spans="2:39" ht="15">
      <c r="B25" s="11"/>
      <c r="C25" s="11"/>
      <c r="D25" s="11"/>
      <c r="E25" s="11"/>
      <c r="F25" s="11"/>
      <c r="I25" s="7"/>
      <c r="J25" s="1"/>
      <c r="K25" s="7"/>
      <c r="L25" s="1"/>
      <c r="P25" s="3"/>
      <c r="Q25" s="3"/>
      <c r="R25" s="3"/>
      <c r="S25" s="1"/>
      <c r="T25" s="1"/>
      <c r="U25" s="1"/>
      <c r="V25" s="1"/>
      <c r="X25" t="str">
        <f>TEXT(E18,"0000")&amp;"-"&amp;TEXT(E$47,"0000")&amp;" via "&amp;TEXT(D$47,"0000")</f>
        <v>OPMT/2-BP0C via BP0U</v>
      </c>
      <c r="Y25" s="1">
        <v>2013.2972602739726</v>
      </c>
      <c r="Z25" s="9">
        <v>156.5</v>
      </c>
      <c r="AA25" s="8">
        <v>234.4</v>
      </c>
      <c r="AB25" s="9"/>
      <c r="AC25" s="21">
        <f>T$47-T18</f>
        <v>-75.51999999999998</v>
      </c>
      <c r="AD25" s="21">
        <f>AC25-Z25+AA25</f>
        <v>2.380000000000024</v>
      </c>
      <c r="AE25" s="21">
        <f>V$47-V18</f>
        <v>-81.56000000000012</v>
      </c>
      <c r="AF25" s="21">
        <f>AE25-Z25+AA25</f>
        <v>-3.6600000000001103</v>
      </c>
      <c r="AH25" t="str">
        <f>TEXT(E18,"0000")&amp;" wrt "&amp;TEXT(E$47,"0000")&amp;" via "&amp;TEXT(D$47,"0000")</f>
        <v>OPMT/2 wrt BP0C via BP0U</v>
      </c>
      <c r="AI25" s="1">
        <f>Y25</f>
        <v>2013.2972602739726</v>
      </c>
      <c r="AJ25" s="21">
        <f>AD25+AJ$20</f>
        <v>307.98</v>
      </c>
      <c r="AK25" s="21">
        <f>AF25+AK$20</f>
        <v>318.2399999999999</v>
      </c>
      <c r="AL25" s="21"/>
      <c r="AM25" s="21"/>
    </row>
    <row r="26" spans="2:39" ht="15">
      <c r="B26" s="11"/>
      <c r="C26" s="11"/>
      <c r="D26" s="11"/>
      <c r="E26" s="11"/>
      <c r="F26" s="11"/>
      <c r="I26" s="7"/>
      <c r="J26" s="1"/>
      <c r="K26" s="7"/>
      <c r="L26" s="1"/>
      <c r="P26" s="3"/>
      <c r="Q26" s="3"/>
      <c r="R26" s="2"/>
      <c r="S26" s="1"/>
      <c r="T26" s="1"/>
      <c r="U26" s="1"/>
      <c r="V26" s="1"/>
      <c r="Y26" s="1"/>
      <c r="Z26" s="9"/>
      <c r="AA26" s="9"/>
      <c r="AB26" s="9"/>
      <c r="AC26" s="1"/>
      <c r="AD26" s="1"/>
      <c r="AE26" s="1"/>
      <c r="AF26" s="1"/>
      <c r="AJ26" s="21"/>
      <c r="AK26" s="21"/>
      <c r="AL26" s="21"/>
      <c r="AM26" s="21"/>
    </row>
    <row r="27" spans="1:32" ht="15">
      <c r="A27" t="s">
        <v>62</v>
      </c>
      <c r="B27" s="4"/>
      <c r="C27" s="4"/>
      <c r="D27" s="4"/>
      <c r="E27" s="4"/>
      <c r="F27" s="4"/>
      <c r="I27" s="5"/>
      <c r="J27" s="5"/>
      <c r="K27" s="5"/>
      <c r="L27" s="1"/>
      <c r="N27" t="s">
        <v>63</v>
      </c>
      <c r="P27" s="5"/>
      <c r="Q27" s="5"/>
      <c r="S27" s="1"/>
      <c r="T27" s="1"/>
      <c r="U27" s="1"/>
      <c r="V27" s="1"/>
      <c r="Y27" s="1"/>
      <c r="Z27" s="5"/>
      <c r="AA27" s="5"/>
      <c r="AB27" s="5"/>
      <c r="AC27" s="1"/>
      <c r="AD27" s="1"/>
      <c r="AE27" s="1"/>
      <c r="AF27" s="1"/>
    </row>
    <row r="28" spans="2:32" ht="15">
      <c r="B28" s="4"/>
      <c r="C28" s="4"/>
      <c r="D28" s="4"/>
      <c r="E28" s="4"/>
      <c r="F28" s="4"/>
      <c r="I28" s="5"/>
      <c r="J28" s="5"/>
      <c r="K28" s="5"/>
      <c r="L28" s="1"/>
      <c r="P28" s="5"/>
      <c r="Q28" s="5"/>
      <c r="S28" s="1"/>
      <c r="T28" s="1"/>
      <c r="U28" s="1"/>
      <c r="V28" s="1"/>
      <c r="Y28" s="1"/>
      <c r="Z28" s="5"/>
      <c r="AA28" s="5"/>
      <c r="AB28" s="5"/>
      <c r="AC28" s="1"/>
      <c r="AD28" s="1"/>
      <c r="AE28" s="1"/>
      <c r="AF28" s="1"/>
    </row>
    <row r="29" spans="2:32" ht="15">
      <c r="B29" s="11">
        <v>56380</v>
      </c>
      <c r="C29" s="11">
        <v>56387</v>
      </c>
      <c r="D29" s="11" t="s">
        <v>58</v>
      </c>
      <c r="E29" s="11" t="s">
        <v>53</v>
      </c>
      <c r="F29" s="11" t="s">
        <v>15</v>
      </c>
      <c r="G29" t="s">
        <v>37</v>
      </c>
      <c r="H29" t="str">
        <f>TEXT(D29,"0000")&amp;"-"&amp;TEXT(E29,"0000")</f>
        <v>BP0T-BP0R</v>
      </c>
      <c r="I29" s="19">
        <v>-84.73</v>
      </c>
      <c r="J29" s="1">
        <v>0.1</v>
      </c>
      <c r="K29" s="19">
        <v>-85.57</v>
      </c>
      <c r="L29" s="1">
        <v>0.2</v>
      </c>
      <c r="N29" t="str">
        <f>H29</f>
        <v>BP0T-BP0R</v>
      </c>
      <c r="O29" t="str">
        <f>TEXT(B29,"00000")&amp;"-"&amp;TEXT(C29,"00000")</f>
        <v>56380-56387</v>
      </c>
      <c r="P29" s="3">
        <v>54.2</v>
      </c>
      <c r="Q29" s="3">
        <v>282.6</v>
      </c>
      <c r="R29" s="2"/>
      <c r="S29" s="21">
        <f>I29</f>
        <v>-84.73</v>
      </c>
      <c r="T29" s="21">
        <f>S29+P29-Q29</f>
        <v>-313.13</v>
      </c>
      <c r="U29" s="21">
        <f>K29</f>
        <v>-85.57</v>
      </c>
      <c r="V29" s="21">
        <f>U29+P29-Q29</f>
        <v>-313.97</v>
      </c>
      <c r="Y29" s="1"/>
      <c r="Z29" s="5"/>
      <c r="AA29" s="5"/>
      <c r="AB29" s="5"/>
      <c r="AC29" s="1"/>
      <c r="AD29" s="1"/>
      <c r="AE29" s="1"/>
      <c r="AF29" s="1"/>
    </row>
    <row r="30" spans="2:32" ht="15">
      <c r="B30" s="11">
        <v>56407</v>
      </c>
      <c r="C30" s="11">
        <v>56412</v>
      </c>
      <c r="D30" s="11" t="s">
        <v>58</v>
      </c>
      <c r="E30" s="11" t="s">
        <v>53</v>
      </c>
      <c r="F30" s="11" t="s">
        <v>15</v>
      </c>
      <c r="G30" t="s">
        <v>38</v>
      </c>
      <c r="H30" t="str">
        <f>TEXT(D30,"0000")&amp;"-"&amp;TEXT(E30,"0000")</f>
        <v>BP0T-BP0R</v>
      </c>
      <c r="I30" s="19">
        <v>-85.17</v>
      </c>
      <c r="J30" s="1">
        <v>0.1</v>
      </c>
      <c r="K30" s="19">
        <v>-85.95</v>
      </c>
      <c r="L30" s="1">
        <v>0.2</v>
      </c>
      <c r="N30" t="str">
        <f>H30</f>
        <v>BP0T-BP0R</v>
      </c>
      <c r="O30" t="str">
        <f>TEXT(B30,"00000")&amp;"-"&amp;TEXT(C30,"00000")</f>
        <v>56407-56412</v>
      </c>
      <c r="P30" s="3">
        <v>54.2</v>
      </c>
      <c r="Q30" s="3">
        <v>282.6</v>
      </c>
      <c r="R30" s="2"/>
      <c r="S30" s="21">
        <f>I30</f>
        <v>-85.17</v>
      </c>
      <c r="T30" s="21">
        <f>S30+P30-Q30</f>
        <v>-313.57000000000005</v>
      </c>
      <c r="U30" s="21">
        <f>K30</f>
        <v>-85.95</v>
      </c>
      <c r="V30" s="21">
        <f>U30+P30-Q30</f>
        <v>-314.35</v>
      </c>
      <c r="Y30" s="1"/>
      <c r="Z30" s="5"/>
      <c r="AA30" s="5"/>
      <c r="AB30" s="5"/>
      <c r="AC30" s="1"/>
      <c r="AD30" s="1"/>
      <c r="AE30" s="1"/>
      <c r="AF30" s="1"/>
    </row>
    <row r="31" spans="2:32" ht="15">
      <c r="B31" s="11"/>
      <c r="C31" s="11"/>
      <c r="D31" s="11"/>
      <c r="E31" s="11"/>
      <c r="F31" s="11"/>
      <c r="I31" s="19"/>
      <c r="J31" s="1"/>
      <c r="K31" s="19"/>
      <c r="L31" s="1"/>
      <c r="P31" s="3"/>
      <c r="Q31" s="3"/>
      <c r="R31" t="s">
        <v>39</v>
      </c>
      <c r="S31" s="21"/>
      <c r="T31" s="21">
        <f>MAX(T29:T30)-MIN(T29:T30)</f>
        <v>0.44000000000005457</v>
      </c>
      <c r="U31" s="21"/>
      <c r="V31" s="21">
        <f>MAX(V29:V30)-MIN(V29:V30)</f>
        <v>0.37999999999999545</v>
      </c>
      <c r="Y31" s="1"/>
      <c r="Z31" s="5"/>
      <c r="AA31" s="5"/>
      <c r="AB31" s="5"/>
      <c r="AC31" s="1"/>
      <c r="AD31" s="1"/>
      <c r="AE31" s="1"/>
      <c r="AF31" s="1"/>
    </row>
    <row r="32" spans="2:32" ht="15">
      <c r="B32" s="11"/>
      <c r="C32" s="11"/>
      <c r="D32" s="11" t="s">
        <v>58</v>
      </c>
      <c r="E32" s="11" t="s">
        <v>53</v>
      </c>
      <c r="F32" s="11"/>
      <c r="I32" s="19"/>
      <c r="J32" s="1"/>
      <c r="K32" s="19"/>
      <c r="L32" s="1"/>
      <c r="P32" s="5"/>
      <c r="Q32" s="5"/>
      <c r="R32" t="s">
        <v>40</v>
      </c>
      <c r="S32" s="21"/>
      <c r="T32" s="21">
        <f>AVERAGE(T29:T30)</f>
        <v>-313.35</v>
      </c>
      <c r="U32" s="21"/>
      <c r="V32" s="21">
        <f>AVERAGE(V29:V30)</f>
        <v>-314.16</v>
      </c>
      <c r="Y32" s="1"/>
      <c r="Z32" s="5"/>
      <c r="AA32" s="5"/>
      <c r="AB32" s="5"/>
      <c r="AC32" s="1"/>
      <c r="AD32" s="1"/>
      <c r="AE32" s="1"/>
      <c r="AF32" s="1"/>
    </row>
    <row r="33" spans="2:32" ht="15">
      <c r="B33" s="11"/>
      <c r="C33" s="11"/>
      <c r="D33" s="11"/>
      <c r="E33" s="11"/>
      <c r="F33" s="11"/>
      <c r="I33" s="19"/>
      <c r="J33" s="1"/>
      <c r="K33" s="19"/>
      <c r="L33" s="1"/>
      <c r="P33" s="5"/>
      <c r="Q33" s="5"/>
      <c r="S33" s="21"/>
      <c r="T33" s="21"/>
      <c r="U33" s="21"/>
      <c r="V33" s="21"/>
      <c r="Y33" s="1"/>
      <c r="Z33" s="5"/>
      <c r="AA33" s="5"/>
      <c r="AB33" s="5"/>
      <c r="AC33" s="1"/>
      <c r="AD33" s="1"/>
      <c r="AE33" s="1"/>
      <c r="AF33" s="1"/>
    </row>
    <row r="34" spans="2:32" ht="15">
      <c r="B34" s="11">
        <v>56380</v>
      </c>
      <c r="C34" s="11">
        <v>56387</v>
      </c>
      <c r="D34" s="11" t="s">
        <v>55</v>
      </c>
      <c r="E34" s="11" t="s">
        <v>53</v>
      </c>
      <c r="F34" s="11" t="s">
        <v>15</v>
      </c>
      <c r="G34" t="s">
        <v>37</v>
      </c>
      <c r="H34" t="str">
        <f>TEXT(D34,"0000")&amp;"-"&amp;TEXT(E34,"0000")</f>
        <v>BP0U-BP0R</v>
      </c>
      <c r="I34" s="19">
        <v>-81.98</v>
      </c>
      <c r="J34" s="1">
        <v>0.1</v>
      </c>
      <c r="K34" s="19">
        <v>-79.07</v>
      </c>
      <c r="L34" s="1">
        <v>0.2</v>
      </c>
      <c r="N34" t="str">
        <f aca="true" t="shared" si="0" ref="N34:N40">H34</f>
        <v>BP0U-BP0R</v>
      </c>
      <c r="O34" t="str">
        <f aca="true" t="shared" si="1" ref="O34:O40">TEXT(B34,"00000")&amp;"-"&amp;TEXT(C34,"00000")</f>
        <v>56380-56387</v>
      </c>
      <c r="P34" s="3">
        <v>54.2</v>
      </c>
      <c r="Q34" s="3">
        <v>282.6</v>
      </c>
      <c r="R34" s="2"/>
      <c r="S34" s="21">
        <f>I34</f>
        <v>-81.98</v>
      </c>
      <c r="T34" s="21">
        <f>S34+P34-Q34</f>
        <v>-310.38</v>
      </c>
      <c r="U34" s="21">
        <f>K34</f>
        <v>-79.07</v>
      </c>
      <c r="V34" s="21">
        <f>U34+P34-Q34</f>
        <v>-307.47</v>
      </c>
      <c r="Y34" s="1"/>
      <c r="Z34" s="5"/>
      <c r="AA34" s="5"/>
      <c r="AB34" s="5"/>
      <c r="AC34" s="1"/>
      <c r="AD34" s="1"/>
      <c r="AE34" s="1"/>
      <c r="AF34" s="1"/>
    </row>
    <row r="35" spans="2:32" ht="15">
      <c r="B35" s="11">
        <v>56407</v>
      </c>
      <c r="C35" s="11">
        <v>56412</v>
      </c>
      <c r="D35" s="11" t="s">
        <v>55</v>
      </c>
      <c r="E35" s="11" t="s">
        <v>53</v>
      </c>
      <c r="F35" s="11" t="s">
        <v>15</v>
      </c>
      <c r="G35" t="s">
        <v>38</v>
      </c>
      <c r="H35" t="str">
        <f>TEXT(D35,"0000")&amp;"-"&amp;TEXT(E35,"0000")</f>
        <v>BP0U-BP0R</v>
      </c>
      <c r="I35" s="19">
        <v>-82.39</v>
      </c>
      <c r="J35" s="1">
        <v>0.1</v>
      </c>
      <c r="K35" s="19">
        <v>-79.3</v>
      </c>
      <c r="L35" s="1">
        <v>0.2</v>
      </c>
      <c r="N35" t="str">
        <f t="shared" si="0"/>
        <v>BP0U-BP0R</v>
      </c>
      <c r="O35" t="str">
        <f t="shared" si="1"/>
        <v>56407-56412</v>
      </c>
      <c r="P35" s="3">
        <v>54.2</v>
      </c>
      <c r="Q35" s="3">
        <v>282.6</v>
      </c>
      <c r="R35" s="2"/>
      <c r="S35" s="21">
        <f>I35</f>
        <v>-82.39</v>
      </c>
      <c r="T35" s="21">
        <f>S35+P35-Q35</f>
        <v>-310.79</v>
      </c>
      <c r="U35" s="21">
        <f>K35</f>
        <v>-79.3</v>
      </c>
      <c r="V35" s="21">
        <f>U35+P35-Q35</f>
        <v>-307.70000000000005</v>
      </c>
      <c r="Y35" s="1"/>
      <c r="Z35" s="5"/>
      <c r="AA35" s="5"/>
      <c r="AB35" s="5"/>
      <c r="AC35" s="1"/>
      <c r="AD35" s="1"/>
      <c r="AE35" s="1"/>
      <c r="AF35" s="1"/>
    </row>
    <row r="36" spans="2:32" ht="15">
      <c r="B36" s="11"/>
      <c r="C36" s="11"/>
      <c r="D36" s="11"/>
      <c r="E36" s="11"/>
      <c r="F36" s="11"/>
      <c r="I36" s="19"/>
      <c r="J36" s="1"/>
      <c r="K36" s="19"/>
      <c r="L36" s="1"/>
      <c r="P36" s="3"/>
      <c r="Q36" s="3"/>
      <c r="R36" t="s">
        <v>39</v>
      </c>
      <c r="S36" s="21"/>
      <c r="T36" s="21">
        <f>MAX(T34:T35)-MIN(T34:T35)</f>
        <v>0.410000000000025</v>
      </c>
      <c r="U36" s="21"/>
      <c r="V36" s="21">
        <f>MAX(V34:V35)-MIN(V34:V35)</f>
        <v>0.2300000000000182</v>
      </c>
      <c r="Y36" s="1"/>
      <c r="Z36" s="5"/>
      <c r="AA36" s="5"/>
      <c r="AB36" s="5"/>
      <c r="AC36" s="1"/>
      <c r="AD36" s="1"/>
      <c r="AE36" s="1"/>
      <c r="AF36" s="1"/>
    </row>
    <row r="37" spans="2:32" ht="15">
      <c r="B37" s="11"/>
      <c r="C37" s="11"/>
      <c r="D37" s="11" t="s">
        <v>55</v>
      </c>
      <c r="E37" s="11" t="s">
        <v>53</v>
      </c>
      <c r="F37" s="11"/>
      <c r="I37" s="19"/>
      <c r="J37" s="1"/>
      <c r="K37" s="19"/>
      <c r="L37" s="1"/>
      <c r="P37" s="5"/>
      <c r="Q37" s="5"/>
      <c r="R37" t="s">
        <v>40</v>
      </c>
      <c r="S37" s="21"/>
      <c r="T37" s="21">
        <f>AVERAGE(T34:T35)</f>
        <v>-310.58500000000004</v>
      </c>
      <c r="U37" s="21"/>
      <c r="V37" s="21">
        <f>AVERAGE(V34:V35)</f>
        <v>-307.58500000000004</v>
      </c>
      <c r="Y37" s="1"/>
      <c r="Z37" s="5"/>
      <c r="AA37" s="5"/>
      <c r="AB37" s="5"/>
      <c r="AC37" s="1"/>
      <c r="AD37" s="1"/>
      <c r="AE37" s="1"/>
      <c r="AF37" s="1"/>
    </row>
    <row r="38" spans="2:32" ht="15">
      <c r="B38" s="11"/>
      <c r="C38" s="11"/>
      <c r="D38" s="11"/>
      <c r="E38" s="11"/>
      <c r="F38" s="11"/>
      <c r="I38" s="19"/>
      <c r="J38" s="1"/>
      <c r="K38" s="19"/>
      <c r="L38" s="1"/>
      <c r="P38" s="5"/>
      <c r="Q38" s="5"/>
      <c r="S38" s="21"/>
      <c r="T38" s="21"/>
      <c r="U38" s="21"/>
      <c r="V38" s="21"/>
      <c r="Y38" s="1"/>
      <c r="Z38" s="5"/>
      <c r="AA38" s="5"/>
      <c r="AB38" s="5"/>
      <c r="AC38" s="1"/>
      <c r="AD38" s="1"/>
      <c r="AE38" s="1"/>
      <c r="AF38" s="1"/>
    </row>
    <row r="39" spans="2:32" ht="15">
      <c r="B39" s="11">
        <v>56380</v>
      </c>
      <c r="C39" s="11">
        <v>56387</v>
      </c>
      <c r="D39" s="11" t="s">
        <v>58</v>
      </c>
      <c r="E39" s="11" t="s">
        <v>59</v>
      </c>
      <c r="F39" s="11" t="s">
        <v>15</v>
      </c>
      <c r="G39" t="s">
        <v>37</v>
      </c>
      <c r="H39" t="str">
        <f>TEXT(D39,"0000")&amp;"-"&amp;TEXT(E39,"0000")</f>
        <v>BP0T-BP0C</v>
      </c>
      <c r="I39" s="19">
        <v>-463.23</v>
      </c>
      <c r="J39" s="1">
        <v>0.1</v>
      </c>
      <c r="K39" s="19">
        <v>-479.35</v>
      </c>
      <c r="L39" s="1">
        <v>0.1</v>
      </c>
      <c r="N39" t="str">
        <f t="shared" si="0"/>
        <v>BP0T-BP0C</v>
      </c>
      <c r="O39" t="str">
        <f t="shared" si="1"/>
        <v>56380-56387</v>
      </c>
      <c r="P39" s="3">
        <v>54.2</v>
      </c>
      <c r="Q39" s="3">
        <v>89.1</v>
      </c>
      <c r="R39" s="2"/>
      <c r="S39" s="21">
        <f>I39</f>
        <v>-463.23</v>
      </c>
      <c r="T39" s="21">
        <f>S39+P39-Q39</f>
        <v>-498.13</v>
      </c>
      <c r="U39" s="21">
        <f>K39</f>
        <v>-479.35</v>
      </c>
      <c r="V39" s="21">
        <f>U39+P39-Q39</f>
        <v>-514.25</v>
      </c>
      <c r="Y39" s="1"/>
      <c r="Z39" s="5"/>
      <c r="AA39" s="5"/>
      <c r="AB39" s="5"/>
      <c r="AC39" s="1"/>
      <c r="AD39" s="1"/>
      <c r="AE39" s="1"/>
      <c r="AF39" s="1"/>
    </row>
    <row r="40" spans="2:32" ht="15">
      <c r="B40" s="11">
        <v>56407</v>
      </c>
      <c r="C40" s="11">
        <v>56412</v>
      </c>
      <c r="D40" s="11" t="s">
        <v>58</v>
      </c>
      <c r="E40" s="11" t="s">
        <v>59</v>
      </c>
      <c r="F40" s="11" t="s">
        <v>15</v>
      </c>
      <c r="G40" t="s">
        <v>38</v>
      </c>
      <c r="H40" t="str">
        <f>TEXT(D40,"0000")&amp;"-"&amp;TEXT(E40,"0000")</f>
        <v>BP0T-BP0C</v>
      </c>
      <c r="I40" s="19">
        <v>-463.38</v>
      </c>
      <c r="J40" s="1">
        <v>0.1</v>
      </c>
      <c r="K40" s="19">
        <v>-479.43</v>
      </c>
      <c r="L40" s="1">
        <v>0.1</v>
      </c>
      <c r="N40" t="str">
        <f t="shared" si="0"/>
        <v>BP0T-BP0C</v>
      </c>
      <c r="O40" t="str">
        <f t="shared" si="1"/>
        <v>56407-56412</v>
      </c>
      <c r="P40" s="3">
        <v>54.2</v>
      </c>
      <c r="Q40" s="3">
        <v>88.9</v>
      </c>
      <c r="R40" s="2"/>
      <c r="S40" s="21">
        <f>I40</f>
        <v>-463.38</v>
      </c>
      <c r="T40" s="21">
        <f>S40+P40-Q40</f>
        <v>-498.08000000000004</v>
      </c>
      <c r="U40" s="21">
        <f>K40</f>
        <v>-479.43</v>
      </c>
      <c r="V40" s="21">
        <f>U40+P40-Q40</f>
        <v>-514.13</v>
      </c>
      <c r="Y40" s="1"/>
      <c r="Z40" s="5"/>
      <c r="AA40" s="5"/>
      <c r="AB40" s="5"/>
      <c r="AC40" s="1"/>
      <c r="AD40" s="1"/>
      <c r="AE40" s="1"/>
      <c r="AF40" s="1"/>
    </row>
    <row r="41" spans="2:32" ht="15">
      <c r="B41" s="11"/>
      <c r="C41" s="11"/>
      <c r="D41" s="11"/>
      <c r="E41" s="11"/>
      <c r="F41" s="11"/>
      <c r="I41" s="19"/>
      <c r="J41" s="1"/>
      <c r="K41" s="19"/>
      <c r="L41" s="1"/>
      <c r="P41" s="3"/>
      <c r="Q41" s="3"/>
      <c r="R41" t="s">
        <v>39</v>
      </c>
      <c r="S41" s="21"/>
      <c r="T41" s="21">
        <f>MAX(T39:T40)-MIN(T39:T40)</f>
        <v>0.049999999999954525</v>
      </c>
      <c r="U41" s="21"/>
      <c r="V41" s="21">
        <f>MAX(V39:V40)-MIN(V39:V40)</f>
        <v>0.12000000000000455</v>
      </c>
      <c r="Y41" s="1"/>
      <c r="Z41" s="5"/>
      <c r="AA41" s="5"/>
      <c r="AB41" s="5"/>
      <c r="AC41" s="1"/>
      <c r="AD41" s="1"/>
      <c r="AE41" s="1"/>
      <c r="AF41" s="1"/>
    </row>
    <row r="42" spans="2:32" ht="15">
      <c r="B42" s="11"/>
      <c r="C42" s="11"/>
      <c r="D42" s="11" t="s">
        <v>58</v>
      </c>
      <c r="E42" s="11" t="s">
        <v>59</v>
      </c>
      <c r="F42" s="11"/>
      <c r="I42" s="19"/>
      <c r="J42" s="1"/>
      <c r="K42" s="19"/>
      <c r="L42" s="1"/>
      <c r="P42" s="5"/>
      <c r="Q42" s="5"/>
      <c r="R42" t="s">
        <v>40</v>
      </c>
      <c r="S42" s="21"/>
      <c r="T42" s="21">
        <f>AVERAGE(T39:T40)</f>
        <v>-498.105</v>
      </c>
      <c r="U42" s="21"/>
      <c r="V42" s="21">
        <f>AVERAGE(V39:V40)</f>
        <v>-514.19</v>
      </c>
      <c r="Y42" s="1"/>
      <c r="Z42" s="5"/>
      <c r="AA42" s="5"/>
      <c r="AB42" s="5"/>
      <c r="AC42" s="1"/>
      <c r="AD42" s="1"/>
      <c r="AE42" s="1"/>
      <c r="AF42" s="1"/>
    </row>
    <row r="43" spans="2:32" ht="15">
      <c r="B43" s="11"/>
      <c r="C43" s="11"/>
      <c r="D43" s="11"/>
      <c r="E43" s="11"/>
      <c r="F43" s="11"/>
      <c r="I43" s="19"/>
      <c r="J43" s="1"/>
      <c r="K43" s="19"/>
      <c r="L43" s="1"/>
      <c r="P43" s="5"/>
      <c r="Q43" s="5"/>
      <c r="S43" s="21"/>
      <c r="T43" s="21"/>
      <c r="U43" s="21"/>
      <c r="V43" s="21"/>
      <c r="Y43" s="1"/>
      <c r="Z43" s="5"/>
      <c r="AA43" s="5"/>
      <c r="AB43" s="5"/>
      <c r="AC43" s="1"/>
      <c r="AD43" s="1"/>
      <c r="AE43" s="1"/>
      <c r="AF43" s="1"/>
    </row>
    <row r="44" spans="2:32" ht="15">
      <c r="B44" s="11">
        <v>56380</v>
      </c>
      <c r="C44" s="11">
        <v>56387</v>
      </c>
      <c r="D44" s="11" t="s">
        <v>55</v>
      </c>
      <c r="E44" s="11" t="s">
        <v>59</v>
      </c>
      <c r="F44" s="11" t="s">
        <v>15</v>
      </c>
      <c r="G44" t="s">
        <v>37</v>
      </c>
      <c r="H44" t="str">
        <f>TEXT(D44,"0000")&amp;"-"&amp;TEXT(E44,"0000")</f>
        <v>BP0U-BP0C</v>
      </c>
      <c r="I44" s="19">
        <v>-460.46</v>
      </c>
      <c r="J44" s="1">
        <v>0.1</v>
      </c>
      <c r="K44" s="19">
        <v>-472.84</v>
      </c>
      <c r="L44" s="1">
        <v>0.1</v>
      </c>
      <c r="N44" t="str">
        <f>H44</f>
        <v>BP0U-BP0C</v>
      </c>
      <c r="O44" t="str">
        <f>TEXT(B44,"00000")&amp;"-"&amp;TEXT(C44,"00000")</f>
        <v>56380-56387</v>
      </c>
      <c r="P44" s="3">
        <v>54.2</v>
      </c>
      <c r="Q44" s="3">
        <v>89.1</v>
      </c>
      <c r="R44" s="2"/>
      <c r="S44" s="21">
        <f>I44</f>
        <v>-460.46</v>
      </c>
      <c r="T44" s="21">
        <f>S44+P44-Q44</f>
        <v>-495.36</v>
      </c>
      <c r="U44" s="21">
        <f>K44</f>
        <v>-472.84</v>
      </c>
      <c r="V44" s="21">
        <f>U44+P44-Q44</f>
        <v>-507.74</v>
      </c>
      <c r="Y44" s="1"/>
      <c r="Z44" s="5"/>
      <c r="AA44" s="5"/>
      <c r="AB44" s="5"/>
      <c r="AC44" s="1"/>
      <c r="AD44" s="1"/>
      <c r="AE44" s="1"/>
      <c r="AF44" s="1"/>
    </row>
    <row r="45" spans="2:32" ht="15">
      <c r="B45" s="11">
        <v>56407</v>
      </c>
      <c r="C45" s="11">
        <v>56412</v>
      </c>
      <c r="D45" s="11" t="s">
        <v>55</v>
      </c>
      <c r="E45" s="11" t="s">
        <v>59</v>
      </c>
      <c r="F45" s="11" t="s">
        <v>15</v>
      </c>
      <c r="G45" t="s">
        <v>38</v>
      </c>
      <c r="H45" t="str">
        <f>TEXT(D45,"0000")&amp;"-"&amp;TEXT(E45,"0000")</f>
        <v>BP0U-BP0C</v>
      </c>
      <c r="I45" s="19">
        <v>-460.56</v>
      </c>
      <c r="J45" s="1">
        <v>0.1</v>
      </c>
      <c r="K45" s="19">
        <v>-472.74</v>
      </c>
      <c r="L45" s="1">
        <v>0.1</v>
      </c>
      <c r="N45" t="str">
        <f>H45</f>
        <v>BP0U-BP0C</v>
      </c>
      <c r="O45" t="str">
        <f>TEXT(B45,"00000")&amp;"-"&amp;TEXT(C45,"00000")</f>
        <v>56407-56412</v>
      </c>
      <c r="P45" s="3">
        <v>54.2</v>
      </c>
      <c r="Q45" s="3">
        <v>88.9</v>
      </c>
      <c r="R45" s="2"/>
      <c r="S45" s="21">
        <f>I45</f>
        <v>-460.56</v>
      </c>
      <c r="T45" s="21">
        <f>S45+P45-Q45</f>
        <v>-495.26</v>
      </c>
      <c r="U45" s="21">
        <f>K45</f>
        <v>-472.74</v>
      </c>
      <c r="V45" s="21">
        <f>U45+P45-Q45</f>
        <v>-507.44000000000005</v>
      </c>
      <c r="Y45" s="1"/>
      <c r="Z45" s="5"/>
      <c r="AA45" s="5"/>
      <c r="AB45" s="5"/>
      <c r="AC45" s="1"/>
      <c r="AD45" s="1"/>
      <c r="AE45" s="1"/>
      <c r="AF45" s="1"/>
    </row>
    <row r="46" spans="2:32" ht="15">
      <c r="B46" s="11"/>
      <c r="C46" s="11"/>
      <c r="D46" s="11"/>
      <c r="E46" s="11"/>
      <c r="F46" s="11"/>
      <c r="I46" s="19"/>
      <c r="J46" s="1"/>
      <c r="K46" s="19"/>
      <c r="L46" s="1"/>
      <c r="P46" s="3"/>
      <c r="Q46" s="3"/>
      <c r="R46" t="s">
        <v>39</v>
      </c>
      <c r="S46" s="21"/>
      <c r="T46" s="21">
        <f>MAX(T44:T45)-MIN(T44:T45)</f>
        <v>0.10000000000002274</v>
      </c>
      <c r="U46" s="21"/>
      <c r="V46" s="21">
        <f>MAX(V44:V45)-MIN(V44:V45)</f>
        <v>0.2999999999999545</v>
      </c>
      <c r="Y46" s="1"/>
      <c r="Z46" s="5"/>
      <c r="AA46" s="5"/>
      <c r="AB46" s="5"/>
      <c r="AC46" s="1"/>
      <c r="AD46" s="1"/>
      <c r="AE46" s="1"/>
      <c r="AF46" s="1"/>
    </row>
    <row r="47" spans="2:32" ht="15">
      <c r="B47" s="11"/>
      <c r="C47" s="11"/>
      <c r="D47" s="11" t="s">
        <v>55</v>
      </c>
      <c r="E47" s="11" t="s">
        <v>59</v>
      </c>
      <c r="F47" s="11"/>
      <c r="I47" s="19"/>
      <c r="J47" s="1"/>
      <c r="K47" s="19"/>
      <c r="L47" s="1"/>
      <c r="P47" s="5"/>
      <c r="Q47" s="5"/>
      <c r="R47" t="s">
        <v>40</v>
      </c>
      <c r="S47" s="21"/>
      <c r="T47" s="21">
        <f>AVERAGE(T44:T45)</f>
        <v>-495.31</v>
      </c>
      <c r="U47" s="21"/>
      <c r="V47" s="21">
        <f>AVERAGE(V44:V45)</f>
        <v>-507.59000000000003</v>
      </c>
      <c r="Y47" s="1"/>
      <c r="Z47" s="5"/>
      <c r="AA47" s="5"/>
      <c r="AB47" s="5"/>
      <c r="AC47" s="1"/>
      <c r="AD47" s="1"/>
      <c r="AE47" s="1"/>
      <c r="AF47" s="1"/>
    </row>
    <row r="48" spans="9:32" ht="15">
      <c r="I48" s="1"/>
      <c r="J48" s="1"/>
      <c r="K48" s="1"/>
      <c r="L48" s="1"/>
      <c r="P48" s="5"/>
      <c r="Q48" s="5"/>
      <c r="S48" s="5"/>
      <c r="T48" s="1"/>
      <c r="U48" s="1"/>
      <c r="V48" s="1"/>
      <c r="Y48" s="1"/>
      <c r="Z48" s="5"/>
      <c r="AA48" s="5"/>
      <c r="AB48" s="5"/>
      <c r="AC48" s="1"/>
      <c r="AD48" s="1"/>
      <c r="AE48" s="1"/>
      <c r="AF48" s="1"/>
    </row>
    <row r="49" spans="9:32" ht="15">
      <c r="I49" s="1"/>
      <c r="J49" s="1"/>
      <c r="K49" s="1"/>
      <c r="L49" s="1"/>
      <c r="P49" s="5"/>
      <c r="Q49" s="5"/>
      <c r="S49" s="1"/>
      <c r="T49" s="1"/>
      <c r="U49" s="1"/>
      <c r="V49" s="1"/>
      <c r="Y49" s="1"/>
      <c r="Z49" s="5"/>
      <c r="AA49" s="5"/>
      <c r="AB49" s="5"/>
      <c r="AC49" s="1"/>
      <c r="AD49" s="1"/>
      <c r="AE49" s="1"/>
      <c r="AF49" s="1"/>
    </row>
    <row r="50" spans="9:32" ht="15">
      <c r="I50" s="1"/>
      <c r="J50" s="1"/>
      <c r="K50" s="1"/>
      <c r="L50" s="1"/>
      <c r="P50" s="5"/>
      <c r="Q50" s="5"/>
      <c r="S50" s="1"/>
      <c r="T50" s="1"/>
      <c r="U50" s="1"/>
      <c r="V50" s="1"/>
      <c r="Y50" s="1"/>
      <c r="Z50" s="5"/>
      <c r="AA50" s="5"/>
      <c r="AB50" s="5"/>
      <c r="AC50" s="1"/>
      <c r="AD50" s="1"/>
      <c r="AE50" s="1"/>
      <c r="AF50" s="1"/>
    </row>
    <row r="51" spans="9:32" ht="15">
      <c r="I51" s="1"/>
      <c r="J51" s="1"/>
      <c r="K51" s="1"/>
      <c r="L51" s="1"/>
      <c r="P51" s="5"/>
      <c r="Q51" s="5"/>
      <c r="S51" s="1"/>
      <c r="U51" s="1"/>
      <c r="Y51" s="1"/>
      <c r="Z51" s="5"/>
      <c r="AA51" s="5"/>
      <c r="AB51" s="5"/>
      <c r="AC51" s="1"/>
      <c r="AD51" s="1"/>
      <c r="AE51" s="1"/>
      <c r="AF51" s="1"/>
    </row>
    <row r="52" spans="9:32" ht="15">
      <c r="I52" s="1"/>
      <c r="J52" s="1"/>
      <c r="K52" s="1"/>
      <c r="L52" s="1"/>
      <c r="P52" s="5"/>
      <c r="Q52" s="5"/>
      <c r="Y52" s="1"/>
      <c r="Z52" s="5"/>
      <c r="AA52" s="5"/>
      <c r="AB52" s="5"/>
      <c r="AC52" s="1"/>
      <c r="AD52" s="1"/>
      <c r="AE52" s="1"/>
      <c r="AF52" s="1"/>
    </row>
    <row r="53" spans="9:32" ht="15">
      <c r="I53" s="5"/>
      <c r="J53" s="5"/>
      <c r="K53" s="5"/>
      <c r="L53" s="1"/>
      <c r="Y53" s="1"/>
      <c r="Z53" s="5"/>
      <c r="AA53" s="5"/>
      <c r="AB53" s="5"/>
      <c r="AC53" s="1"/>
      <c r="AD53" s="1"/>
      <c r="AE53" s="1"/>
      <c r="AF53" s="1"/>
    </row>
    <row r="54" spans="9:12" ht="15">
      <c r="I54" s="1"/>
      <c r="J54" s="1"/>
      <c r="K54" s="1"/>
      <c r="L54" s="1"/>
    </row>
    <row r="55" spans="9:12" ht="15">
      <c r="I55" s="1"/>
      <c r="J55" s="1"/>
      <c r="K55" s="1"/>
      <c r="L55" s="1"/>
    </row>
    <row r="56" spans="9:12" ht="15">
      <c r="I56" s="1"/>
      <c r="J56" s="1"/>
      <c r="K56" s="1"/>
      <c r="L56" s="1"/>
    </row>
    <row r="57" spans="9:12" ht="15">
      <c r="I57" s="1"/>
      <c r="J57" s="1"/>
      <c r="K57" s="1"/>
      <c r="L57" s="1"/>
    </row>
    <row r="58" spans="9:12" ht="15">
      <c r="I58" s="1"/>
      <c r="J58" s="1"/>
      <c r="K58" s="1"/>
      <c r="L58" s="1"/>
    </row>
    <row r="59" spans="9:12" ht="15">
      <c r="I59" s="1"/>
      <c r="J59" s="1"/>
      <c r="K59" s="1"/>
      <c r="L59" s="1"/>
    </row>
  </sheetData>
  <sheetProtection/>
  <printOptions/>
  <pageMargins left="0.5905511811023622" right="0.5905511811023622" top="0.5905511811023622" bottom="0.5905511811023622" header="0" footer="0"/>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Gérard Petit</dc:creator>
  <cp:keywords/>
  <dc:description/>
  <cp:lastModifiedBy>Gerard PETIT</cp:lastModifiedBy>
  <cp:lastPrinted>2015-07-10T08:50:26Z</cp:lastPrinted>
  <dcterms:created xsi:type="dcterms:W3CDTF">2014-08-19T09:55:42Z</dcterms:created>
  <dcterms:modified xsi:type="dcterms:W3CDTF">2015-12-17T11:12:09Z</dcterms:modified>
  <cp:category/>
  <cp:version/>
  <cp:contentType/>
  <cp:contentStatus/>
</cp:coreProperties>
</file>